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ormatoescrito\ejemplos de presupuestos de una empresa\"/>
    </mc:Choice>
  </mc:AlternateContent>
  <xr:revisionPtr revIDLastSave="0" documentId="8_{C9EF20C0-FB9F-4355-B998-4EC5ADE7F09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ASTOS PLANIFICADOS" sheetId="1" r:id="rId1"/>
    <sheet name="Formato del presupuesto " sheetId="2" r:id="rId2"/>
  </sheets>
  <definedNames>
    <definedName name="titulo_hoja_calculo" localSheetId="1">'Formato del presupuesto '!$J$2</definedName>
    <definedName name="titulo_hoja_calculo">'GASTOS PLANIFICADOS'!$J$2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C32" i="2"/>
  <c r="D32" i="2"/>
  <c r="E32" i="2"/>
  <c r="F32" i="2"/>
  <c r="G32" i="2"/>
  <c r="H32" i="2"/>
  <c r="I32" i="2"/>
  <c r="J32" i="2"/>
  <c r="K32" i="2"/>
  <c r="L32" i="2"/>
  <c r="M32" i="2"/>
  <c r="N32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N31" i="2"/>
  <c r="N30" i="2"/>
  <c r="N26" i="2"/>
  <c r="N25" i="2"/>
  <c r="N24" i="2"/>
  <c r="N23" i="2"/>
  <c r="N22" i="2"/>
  <c r="N21" i="2"/>
  <c r="N17" i="2"/>
  <c r="N16" i="2"/>
  <c r="N15" i="2"/>
  <c r="N14" i="2"/>
  <c r="N13" i="2"/>
  <c r="N12" i="2"/>
  <c r="N11" i="2"/>
  <c r="N10" i="2"/>
  <c r="B7" i="2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N30" i="1"/>
  <c r="N32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7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N16" i="1"/>
  <c r="N15" i="1"/>
  <c r="N14" i="1"/>
  <c r="N13" i="1"/>
  <c r="N12" i="1"/>
  <c r="N11" i="1"/>
  <c r="N10" i="1"/>
  <c r="N18" i="1"/>
  <c r="B6" i="1"/>
  <c r="M5" i="1"/>
  <c r="M6" i="1" s="1"/>
  <c r="M7" i="1" s="1"/>
  <c r="L5" i="1"/>
  <c r="K5" i="1"/>
  <c r="K6" i="1" s="1"/>
  <c r="K7" i="1" s="1"/>
  <c r="K35" i="1" s="1"/>
  <c r="J5" i="1"/>
  <c r="J6" i="1" s="1"/>
  <c r="J7" i="1" s="1"/>
  <c r="J35" i="1" s="1"/>
  <c r="I5" i="1"/>
  <c r="I6" i="1" s="1"/>
  <c r="I7" i="1" s="1"/>
  <c r="I35" i="1" s="1"/>
  <c r="H5" i="1"/>
  <c r="H6" i="1" s="1"/>
  <c r="G5" i="1"/>
  <c r="G6" i="1" s="1"/>
  <c r="F5" i="1"/>
  <c r="F6" i="1" s="1"/>
  <c r="F7" i="1" s="1"/>
  <c r="E5" i="1"/>
  <c r="E6" i="1" s="1"/>
  <c r="E7" i="1" s="1"/>
  <c r="E35" i="1" s="1"/>
  <c r="D5" i="1"/>
  <c r="D6" i="1" s="1"/>
  <c r="C5" i="1"/>
  <c r="C6" i="1" s="1"/>
  <c r="B5" i="1"/>
  <c r="B7" i="1" s="1"/>
  <c r="B35" i="1" s="1"/>
  <c r="L6" i="1"/>
  <c r="C7" i="2" l="1"/>
  <c r="F7" i="2"/>
  <c r="H7" i="2"/>
  <c r="J7" i="2"/>
  <c r="L7" i="2"/>
  <c r="G7" i="2"/>
  <c r="N5" i="2"/>
  <c r="B35" i="2"/>
  <c r="F35" i="1"/>
  <c r="F35" i="2"/>
  <c r="M35" i="1"/>
  <c r="D7" i="2"/>
  <c r="E7" i="2"/>
  <c r="E35" i="2"/>
  <c r="J35" i="2"/>
  <c r="N5" i="1"/>
  <c r="L7" i="1"/>
  <c r="C7" i="1"/>
  <c r="N6" i="1"/>
  <c r="D7" i="1"/>
  <c r="H7" i="1"/>
  <c r="G7" i="1"/>
  <c r="M7" i="2" l="1"/>
  <c r="M35" i="2" s="1"/>
  <c r="I7" i="2"/>
  <c r="I35" i="2" s="1"/>
  <c r="K7" i="2"/>
  <c r="K35" i="2" s="1"/>
  <c r="N7" i="1"/>
  <c r="N35" i="1" s="1"/>
  <c r="H35" i="1"/>
  <c r="H35" i="2"/>
  <c r="G35" i="1"/>
  <c r="G35" i="2"/>
  <c r="C35" i="1"/>
  <c r="C35" i="2"/>
  <c r="L35" i="1"/>
  <c r="L35" i="2"/>
  <c r="N6" i="2"/>
  <c r="D35" i="1"/>
  <c r="D35" i="2"/>
  <c r="N7" i="2" l="1"/>
  <c r="N35" i="2" s="1"/>
</calcChain>
</file>

<file path=xl/sharedStrings.xml><?xml version="1.0" encoding="utf-8"?>
<sst xmlns="http://schemas.openxmlformats.org/spreadsheetml/2006/main" count="191" uniqueCount="42">
  <si>
    <t>Nombre de la compañia</t>
  </si>
  <si>
    <t xml:space="preserve"> </t>
  </si>
  <si>
    <t>GASTOS PLANIFICADOS</t>
  </si>
  <si>
    <t>Costos por empleado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</si>
  <si>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</si>
  <si>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</si>
  <si>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</si>
  <si>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</si>
  <si>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</si>
  <si>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</si>
  <si>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</si>
  <si>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</si>
  <si>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</si>
  <si>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</si>
  <si>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</si>
  <si>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</si>
  <si>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</t>
  </si>
  <si>
    <t>Salarios</t>
  </si>
  <si>
    <t>Beneficios</t>
  </si>
  <si>
    <t>Subtotal</t>
  </si>
  <si>
    <t>Costos de la oficina</t>
  </si>
  <si>
    <t>Alquiler de la oficina</t>
  </si>
  <si>
    <t>Gas</t>
  </si>
  <si>
    <t>Electricidad</t>
  </si>
  <si>
    <t>Agua</t>
  </si>
  <si>
    <t>Teléfono</t>
  </si>
  <si>
    <t>Acceso a Internet</t>
  </si>
  <si>
    <t>Material de oficina</t>
  </si>
  <si>
    <t>Seguridad</t>
  </si>
  <si>
    <t>Costos de marketing</t>
  </si>
  <si>
    <t>Hospedaje del sitio web</t>
  </si>
  <si>
    <t>Actualizaciones del sitio web</t>
  </si>
  <si>
    <t>Preparación de material</t>
  </si>
  <si>
    <t>Impresión de material</t>
  </si>
  <si>
    <t>Eventos de marketing</t>
  </si>
  <si>
    <t>Gastos varios</t>
  </si>
  <si>
    <t>Aprendizaje y viajes</t>
  </si>
  <si>
    <t>Cursos de aprendizaje</t>
  </si>
  <si>
    <t>Costos de viajes de aprendizaje</t>
  </si>
  <si>
    <t>TOTALES</t>
  </si>
  <si>
    <t>Año</t>
  </si>
  <si>
    <t>Gastos planificados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</si>
</sst>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2" x14ac:knownFonts="1">
    <font>
      <sz val="9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2" borderId="0"/>
    <xf numFmtId="0" fontId="1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</cellStyleXfs>
  <cellXfs count="26">
    <xf numFmtId="0" fontId="0" fillId="2" borderId="0" xfId="0"/>
    <xf numFmtId="0" fontId="4" fillId="0" borderId="3" xfId="0" applyFont="1" applyFill="1" applyBorder="1" applyAlignment="1">
      <alignment horizontal="left" vertical="top" inden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 vertical="top" indent="1"/>
    </xf>
    <xf numFmtId="0" fontId="6" fillId="0" borderId="3" xfId="0" applyFont="1" applyFill="1" applyBorder="1"/>
    <xf numFmtId="0" fontId="7" fillId="0" borderId="3" xfId="0" applyFont="1" applyFill="1" applyBorder="1" applyAlignment="1">
      <alignment horizontal="left" vertical="center" indent="1"/>
    </xf>
    <xf numFmtId="8" fontId="8" fillId="0" borderId="3" xfId="0" applyNumberFormat="1" applyFont="1" applyFill="1" applyBorder="1" applyAlignment="1">
      <alignment horizontal="right" vertical="center"/>
    </xf>
    <xf numFmtId="37" fontId="9" fillId="0" borderId="3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 vertical="center" indent="2"/>
    </xf>
    <xf numFmtId="37" fontId="10" fillId="0" borderId="3" xfId="0" applyNumberFormat="1" applyFont="1" applyFill="1" applyBorder="1" applyAlignment="1">
      <alignment horizontal="right"/>
    </xf>
    <xf numFmtId="8" fontId="0" fillId="0" borderId="3" xfId="0" applyNumberFormat="1" applyFill="1" applyBorder="1" applyAlignment="1">
      <alignment horizontal="right" vertical="center"/>
    </xf>
    <xf numFmtId="0" fontId="2" fillId="3" borderId="3" xfId="2" applyNumberFormat="1" applyBorder="1" applyAlignment="1">
      <alignment horizontal="left" vertical="center" indent="1"/>
    </xf>
    <xf numFmtId="0" fontId="2" fillId="3" borderId="3" xfId="2" applyNumberFormat="1" applyBorder="1" applyAlignment="1">
      <alignment vertical="center"/>
    </xf>
    <xf numFmtId="8" fontId="11" fillId="0" borderId="3" xfId="0" applyNumberFormat="1" applyFont="1" applyFill="1" applyBorder="1" applyAlignment="1">
      <alignment horizontal="right" vertical="center"/>
    </xf>
    <xf numFmtId="0" fontId="2" fillId="5" borderId="3" xfId="3" applyNumberFormat="1" applyBorder="1" applyAlignment="1">
      <alignment horizontal="left" vertical="center" indent="1"/>
    </xf>
    <xf numFmtId="0" fontId="7" fillId="0" borderId="3" xfId="0" applyFont="1" applyFill="1" applyBorder="1" applyAlignment="1">
      <alignment horizontal="center"/>
    </xf>
    <xf numFmtId="0" fontId="3" fillId="4" borderId="1" xfId="1" applyFont="1" applyBorder="1" applyAlignment="1">
      <alignment horizontal="center" vertical="top" wrapText="1"/>
    </xf>
    <xf numFmtId="0" fontId="1" fillId="4" borderId="1" xfId="1" applyBorder="1" applyAlignment="1">
      <alignment horizontal="center" vertical="top" wrapText="1"/>
    </xf>
    <xf numFmtId="0" fontId="1" fillId="4" borderId="2" xfId="1" applyBorder="1" applyAlignment="1">
      <alignment horizontal="center" vertical="top" wrapText="1"/>
    </xf>
    <xf numFmtId="0" fontId="1" fillId="4" borderId="0" xfId="1" applyBorder="1" applyAlignment="1">
      <alignment horizontal="center" vertical="top" wrapText="1"/>
    </xf>
    <xf numFmtId="0" fontId="1" fillId="4" borderId="4" xfId="1" applyBorder="1" applyAlignment="1">
      <alignment horizontal="center" vertical="top" wrapText="1"/>
    </xf>
    <xf numFmtId="0" fontId="2" fillId="5" borderId="5" xfId="3" applyNumberFormat="1" applyBorder="1" applyAlignment="1">
      <alignment horizontal="center"/>
    </xf>
    <xf numFmtId="0" fontId="2" fillId="5" borderId="6" xfId="3" applyNumberFormat="1" applyBorder="1" applyAlignment="1">
      <alignment horizontal="center"/>
    </xf>
    <xf numFmtId="0" fontId="2" fillId="5" borderId="7" xfId="3" applyNumberFormat="1" applyBorder="1" applyAlignment="1">
      <alignment horizontal="center"/>
    </xf>
    <xf numFmtId="0" fontId="9" fillId="0" borderId="3" xfId="0" applyFont="1" applyFill="1" applyBorder="1" applyAlignment="1">
      <alignment horizontal="center"/>
    </xf>
  </cellXfs>
  <cellStyles count="4">
    <cellStyle name="40% - Énfasis3" xfId="1" builtinId="39"/>
    <cellStyle name="Énfasis2" xfId="2" builtinId="33"/>
    <cellStyle name="Énfasis5" xfId="3" builtinId="45"/>
    <cellStyle name="Normal" xfId="0" builtinId="0"/>
  </cellStyles>
  <dxfs count="31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border outline="0">
        <top style="medium">
          <color rgb="FFC9C9C9"/>
        </top>
      </border>
    </dxf>
    <dxf>
      <border outline="0">
        <left style="medium">
          <color rgb="FFC9C9C9"/>
        </left>
        <bottom style="medium">
          <color rgb="FFC9C9C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rgb="FFC9C9C9"/>
        </bottom>
      </border>
    </dxf>
    <dxf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border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border>
        <top style="medium">
          <color rgb="FFC9C9C9"/>
        </top>
      </border>
    </dxf>
    <dxf>
      <fill>
        <patternFill patternType="none">
          <fgColor rgb="FF000000"/>
          <bgColor rgb="FFFFFFFF"/>
        </patternFill>
      </fill>
      <border diagonalUp="0" diagonalDown="0" outline="0">
        <left style="medium">
          <color rgb="FFC9C9C9"/>
        </left>
        <right style="medium">
          <color rgb="FFC9C9C9"/>
        </right>
        <top/>
        <bottom/>
      </border>
    </dxf>
    <dxf>
      <border diagonalUp="0" diagonalDown="0">
        <left style="medium">
          <color rgb="FFC9C9C9"/>
        </left>
        <right style="medium">
          <color rgb="FFC9C9C9"/>
        </right>
        <top style="medium">
          <color rgb="FFC9C9C9"/>
        </top>
        <bottom style="medium">
          <color rgb="FFC9C9C9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-1" justifyLastLine="0" shrinkToFit="0" readingOrder="0"/>
    </dxf>
    <dxf>
      <border>
        <top style="medium">
          <color rgb="FFC9C9C9"/>
        </top>
      </border>
    </dxf>
    <dxf>
      <fill>
        <patternFill patternType="none">
          <fgColor rgb="FF000000"/>
          <bgColor rgb="FFFFFFFF"/>
        </patternFill>
      </fill>
      <border diagonalUp="0" diagonalDown="0" outline="0">
        <left style="medium">
          <color rgb="FFC9C9C9"/>
        </left>
        <right style="medium">
          <color rgb="FFC9C9C9"/>
        </right>
        <top/>
        <bottom/>
      </border>
    </dxf>
    <dxf>
      <border diagonalUp="0" diagonalDown="0">
        <left style="medium">
          <color rgb="FFC9C9C9"/>
        </left>
        <right style="medium">
          <color rgb="FFC9C9C9"/>
        </right>
        <top style="medium">
          <color rgb="FFC9C9C9"/>
        </top>
        <bottom style="medium">
          <color rgb="FFC9C9C9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-1" justifyLastLine="0" shrinkToFit="0" readingOrder="0"/>
    </dxf>
    <dxf>
      <border>
        <top style="medium">
          <color rgb="FFC9C9C9"/>
        </top>
      </border>
    </dxf>
    <dxf>
      <fill>
        <patternFill patternType="none">
          <fgColor rgb="FF000000"/>
          <bgColor rgb="FFFFFFFF"/>
        </patternFill>
      </fill>
      <border diagonalUp="0" diagonalDown="0" outline="0">
        <left style="medium">
          <color rgb="FFC9C9C9"/>
        </left>
        <right style="medium">
          <color rgb="FFC9C9C9"/>
        </right>
        <top/>
        <bottom/>
      </border>
    </dxf>
    <dxf>
      <border diagonalUp="0" diagonalDown="0">
        <left style="medium">
          <color rgb="FFC9C9C9"/>
        </left>
        <right style="medium">
          <color rgb="FFC9C9C9"/>
        </right>
        <top style="medium">
          <color rgb="FFC9C9C9"/>
        </top>
        <bottom style="medium">
          <color rgb="FFC9C9C9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rgb="FFC9C9C9"/>
        </top>
      </border>
    </dxf>
    <dxf>
      <fill>
        <patternFill patternType="none">
          <fgColor rgb="FF000000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/>
        <right style="medium">
          <color rgb="FFC9C9C9"/>
        </right>
        <top/>
        <bottom/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border outline="0">
        <top style="medium">
          <color theme="6" tint="0.39997558519241921"/>
        </top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6" tint="0.39997558519241921"/>
        </bottom>
      </border>
    </dxf>
    <dxf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border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border>
        <top style="medium">
          <color theme="6" tint="0.39994506668294322"/>
        </top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-1" justifyLastLine="0" shrinkToFit="0" readingOrder="0"/>
    </dxf>
    <dxf>
      <border>
        <top style="medium">
          <color theme="6" tint="0.39994506668294322"/>
        </top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0\ &quot;€&quot;;[Red]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-1" justifyLastLine="0" shrinkToFit="0" readingOrder="0"/>
    </dxf>
    <dxf>
      <border>
        <top style="medium">
          <color theme="6" tint="0.39994506668294322"/>
        </top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theme="6" tint="0.39994506668294322"/>
        </top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medium">
          <color theme="6" tint="0.39994506668294322"/>
        </right>
        <top/>
        <bottom/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ificados_de_la_oficina" displayName="Planificados_de_la_oficina" ref="A9:N18" totalsRowCount="1" headerRowDxfId="309" dataDxfId="307" totalsRowDxfId="305" headerRowBorderDxfId="308" tableBorderDxfId="306" totalsRowBorderDxfId="304" headerRowCellStyle="Énfasis5">
  <autoFilter ref="A9:N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Costos de la oficina" totalsRowLabel="Subtotal" dataDxfId="303" totalsRowDxfId="302"/>
    <tableColumn id="2" xr3:uid="{00000000-0010-0000-0000-000002000000}" name="Ene" totalsRowFunction="sum" dataDxfId="301" totalsRowDxfId="300"/>
    <tableColumn id="3" xr3:uid="{00000000-0010-0000-0000-000003000000}" name="Feb" totalsRowFunction="sum" dataDxfId="299" totalsRowDxfId="298"/>
    <tableColumn id="4" xr3:uid="{00000000-0010-0000-0000-000004000000}" name="Mar" totalsRowFunction="sum" dataDxfId="297" totalsRowDxfId="296"/>
    <tableColumn id="5" xr3:uid="{00000000-0010-0000-0000-000005000000}" name="Abr" totalsRowFunction="sum" dataDxfId="295" totalsRowDxfId="294"/>
    <tableColumn id="6" xr3:uid="{00000000-0010-0000-0000-000006000000}" name="May" totalsRowFunction="sum" dataDxfId="293" totalsRowDxfId="292"/>
    <tableColumn id="7" xr3:uid="{00000000-0010-0000-0000-000007000000}" name="Jun" totalsRowFunction="sum" dataDxfId="291" totalsRowDxfId="290"/>
    <tableColumn id="8" xr3:uid="{00000000-0010-0000-0000-000008000000}" name="Jul" totalsRowFunction="sum" dataDxfId="289" totalsRowDxfId="288"/>
    <tableColumn id="9" xr3:uid="{00000000-0010-0000-0000-000009000000}" name="Ago" totalsRowFunction="sum" dataDxfId="287" totalsRowDxfId="286"/>
    <tableColumn id="10" xr3:uid="{00000000-0010-0000-0000-00000A000000}" name="Sep" totalsRowFunction="sum" dataDxfId="285" totalsRowDxfId="284"/>
    <tableColumn id="11" xr3:uid="{00000000-0010-0000-0000-00000B000000}" name="Oct" totalsRowFunction="sum" dataDxfId="283" totalsRowDxfId="282"/>
    <tableColumn id="12" xr3:uid="{00000000-0010-0000-0000-00000C000000}" name="Nov" totalsRowFunction="sum" dataDxfId="281" totalsRowDxfId="280"/>
    <tableColumn id="13" xr3:uid="{00000000-0010-0000-0000-00000D000000}" name="Dic" totalsRowFunction="sum" dataDxfId="279" totalsRowDxfId="278"/>
    <tableColumn id="14" xr3:uid="{00000000-0010-0000-0000-00000E000000}" name="AÑO" totalsRowFunction="sum" dataDxfId="277" totalsRowDxfId="276">
      <calculatedColumnFormula>SUM(B10:M10)</calculatedColumnFormula>
    </tableColumn>
  </tableColumns>
  <tableStyleInfo name="TableStyleLight8" showFirstColumn="1" showLastColumn="1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otal_planificado16" displayName="Total_planificado16" ref="A34:N35" totalsRowShown="0" headerRowDxfId="18" dataDxfId="16" headerRowBorderDxfId="17" tableBorderDxfId="15" totalsRowBorderDxfId="14" headerRowCellStyle="Énfasis2">
  <autoFilter ref="A34:N3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TOTALES" dataDxfId="13"/>
    <tableColumn id="2" xr3:uid="{00000000-0010-0000-0900-000002000000}" name="Ene" dataDxfId="12">
      <calculatedColumnFormula>'Formato del presupuesto '!$B$32+'Formato del presupuesto '!$B$27+'Formato del presupuesto '!$B$18+'Formato del presupuesto '!$B$7</calculatedColumnFormula>
    </tableColumn>
    <tableColumn id="3" xr3:uid="{00000000-0010-0000-0900-000003000000}" name="Feb" dataDxfId="11">
      <calculatedColumnFormula>'Formato del presupuesto '!$C$32+'Formato del presupuesto '!$C$27+'Formato del presupuesto '!$C$18+'Formato del presupuesto '!$C$7</calculatedColumnFormula>
    </tableColumn>
    <tableColumn id="4" xr3:uid="{00000000-0010-0000-0900-000004000000}" name="Mar" dataDxfId="10">
      <calculatedColumnFormula>'Formato del presupuesto '!$D$32+'Formato del presupuesto '!$D$27+'Formato del presupuesto '!$D$18+'Formato del presupuesto '!$D$7</calculatedColumnFormula>
    </tableColumn>
    <tableColumn id="5" xr3:uid="{00000000-0010-0000-0900-000005000000}" name="Abr" dataDxfId="9">
      <calculatedColumnFormula>'Formato del presupuesto '!$E$32+'Formato del presupuesto '!$E$27+'Formato del presupuesto '!$E$18+'Formato del presupuesto '!$E$7</calculatedColumnFormula>
    </tableColumn>
    <tableColumn id="6" xr3:uid="{00000000-0010-0000-0900-000006000000}" name="May" dataDxfId="8">
      <calculatedColumnFormula>'Formato del presupuesto '!$F$32+'Formato del presupuesto '!$F$27+'Formato del presupuesto '!$F$18+'Formato del presupuesto '!$F$7</calculatedColumnFormula>
    </tableColumn>
    <tableColumn id="7" xr3:uid="{00000000-0010-0000-0900-000007000000}" name="Jun" dataDxfId="7">
      <calculatedColumnFormula>'Formato del presupuesto '!$G$32+'Formato del presupuesto '!$G$27+'Formato del presupuesto '!$G$18+'Formato del presupuesto '!$G$7</calculatedColumnFormula>
    </tableColumn>
    <tableColumn id="8" xr3:uid="{00000000-0010-0000-0900-000008000000}" name="Jul" dataDxfId="6">
      <calculatedColumnFormula>'Formato del presupuesto '!$H$32+'Formato del presupuesto '!$H$27+'Formato del presupuesto '!$H$18+'Formato del presupuesto '!$H$7</calculatedColumnFormula>
    </tableColumn>
    <tableColumn id="9" xr3:uid="{00000000-0010-0000-0900-000009000000}" name="Ago" dataDxfId="5">
      <calculatedColumnFormula>'Formato del presupuesto '!$I$32+'Formato del presupuesto '!$I$27+'Formato del presupuesto '!$I$18+'Formato del presupuesto '!$I$7</calculatedColumnFormula>
    </tableColumn>
    <tableColumn id="10" xr3:uid="{00000000-0010-0000-0900-00000A000000}" name="Sep" dataDxfId="4">
      <calculatedColumnFormula>'Formato del presupuesto '!$J$32+'Formato del presupuesto '!$J$27+'Formato del presupuesto '!$J$18+'Formato del presupuesto '!$J$7</calculatedColumnFormula>
    </tableColumn>
    <tableColumn id="11" xr3:uid="{00000000-0010-0000-0900-00000B000000}" name="Oct" dataDxfId="3">
      <calculatedColumnFormula>'Formato del presupuesto '!$K$32+'Formato del presupuesto '!$K$27+'Formato del presupuesto '!$K$18+'Formato del presupuesto '!$K$7</calculatedColumnFormula>
    </tableColumn>
    <tableColumn id="12" xr3:uid="{00000000-0010-0000-0900-00000C000000}" name="Nov" dataDxfId="2">
      <calculatedColumnFormula>'Formato del presupuesto '!$L$32+'Formato del presupuesto '!$L$27+'Formato del presupuesto '!$L$18+'Formato del presupuesto '!$L$7</calculatedColumnFormula>
    </tableColumn>
    <tableColumn id="13" xr3:uid="{00000000-0010-0000-0900-00000D000000}" name="Dic" dataDxfId="1">
      <calculatedColumnFormula>'Formato del presupuesto '!$M$32+'Formato del presupuesto '!$M$27+'Formato del presupuesto '!$M$18+'Formato del presupuesto '!$M$7</calculatedColumnFormula>
    </tableColumn>
    <tableColumn id="14" xr3:uid="{00000000-0010-0000-0900-00000E000000}" name="Año" dataDxfId="0">
      <calculatedColumnFormula>'Formato del presupuesto '!$N$32+'Formato del presupuesto '!$N$27+'Formato del presupuesto '!$N$18+'Formato del presupuesto '!$N$7</calculatedColumnFormula>
    </tableColumn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lanificados_de_marketing" displayName="Planificados_de_marketing" ref="A20:N27" totalsRowCount="1" headerRowDxfId="275" dataDxfId="273" totalsRowDxfId="271" headerRowBorderDxfId="274" tableBorderDxfId="272" totalsRowBorderDxfId="270" headerRowCellStyle="Énfasis5">
  <autoFilter ref="A20:N2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Costos de marketing" totalsRowLabel="Subtotal" dataDxfId="269" totalsRowDxfId="268"/>
    <tableColumn id="2" xr3:uid="{00000000-0010-0000-0100-000002000000}" name="Ene" totalsRowFunction="sum" dataDxfId="267" totalsRowDxfId="266"/>
    <tableColumn id="3" xr3:uid="{00000000-0010-0000-0100-000003000000}" name="Feb" totalsRowFunction="sum" dataDxfId="265" totalsRowDxfId="264"/>
    <tableColumn id="4" xr3:uid="{00000000-0010-0000-0100-000004000000}" name="Mar" totalsRowFunction="sum" dataDxfId="263" totalsRowDxfId="262"/>
    <tableColumn id="5" xr3:uid="{00000000-0010-0000-0100-000005000000}" name="Abr" totalsRowFunction="sum" dataDxfId="261" totalsRowDxfId="260"/>
    <tableColumn id="6" xr3:uid="{00000000-0010-0000-0100-000006000000}" name="May" totalsRowFunction="sum" dataDxfId="259" totalsRowDxfId="258"/>
    <tableColumn id="7" xr3:uid="{00000000-0010-0000-0100-000007000000}" name="Jun" totalsRowFunction="sum" dataDxfId="257" totalsRowDxfId="256"/>
    <tableColumn id="8" xr3:uid="{00000000-0010-0000-0100-000008000000}" name="Jul" totalsRowFunction="sum" dataDxfId="255" totalsRowDxfId="254"/>
    <tableColumn id="9" xr3:uid="{00000000-0010-0000-0100-000009000000}" name="Ago" totalsRowFunction="sum" dataDxfId="253" totalsRowDxfId="252"/>
    <tableColumn id="10" xr3:uid="{00000000-0010-0000-0100-00000A000000}" name="Sep" totalsRowFunction="sum" dataDxfId="251" totalsRowDxfId="250"/>
    <tableColumn id="11" xr3:uid="{00000000-0010-0000-0100-00000B000000}" name="Oct" totalsRowFunction="sum" dataDxfId="249" totalsRowDxfId="248"/>
    <tableColumn id="12" xr3:uid="{00000000-0010-0000-0100-00000C000000}" name="Nov" totalsRowFunction="sum" dataDxfId="247" totalsRowDxfId="246"/>
    <tableColumn id="13" xr3:uid="{00000000-0010-0000-0100-00000D000000}" name="Dic" totalsRowFunction="sum" dataDxfId="245" totalsRowDxfId="244"/>
    <tableColumn id="14" xr3:uid="{00000000-0010-0000-0100-00000E000000}" name="AÑO" totalsRowFunction="sum" dataDxfId="243" totalsRowDxfId="242">
      <calculatedColumnFormula>SUM(B21:M21)</calculatedColumnFormula>
    </tableColumn>
  </tableColumns>
  <tableStyleInfo name="TableStyleMedium1" showFirstColumn="1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lanificados_de_aprendizaje_y_viajes" displayName="Planificados_de_aprendizaje_y_viajes" ref="A29:N32" totalsRowCount="1" headerRowDxfId="241" dataDxfId="239" totalsRowDxfId="237" headerRowBorderDxfId="240" tableBorderDxfId="238" totalsRowBorderDxfId="236" headerRowCellStyle="Énfasis5">
  <autoFilter ref="A29:N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Aprendizaje y viajes" totalsRowLabel="Subtotal" dataDxfId="235" totalsRowDxfId="234"/>
    <tableColumn id="2" xr3:uid="{00000000-0010-0000-0200-000002000000}" name="Ene" totalsRowFunction="sum" dataDxfId="233" totalsRowDxfId="232"/>
    <tableColumn id="3" xr3:uid="{00000000-0010-0000-0200-000003000000}" name="Feb" totalsRowFunction="sum" dataDxfId="231" totalsRowDxfId="230"/>
    <tableColumn id="4" xr3:uid="{00000000-0010-0000-0200-000004000000}" name="Mar" totalsRowFunction="sum" dataDxfId="229" totalsRowDxfId="228"/>
    <tableColumn id="5" xr3:uid="{00000000-0010-0000-0200-000005000000}" name="Abr" totalsRowFunction="sum" dataDxfId="227" totalsRowDxfId="226"/>
    <tableColumn id="6" xr3:uid="{00000000-0010-0000-0200-000006000000}" name="May" totalsRowFunction="sum" dataDxfId="225" totalsRowDxfId="224"/>
    <tableColumn id="7" xr3:uid="{00000000-0010-0000-0200-000007000000}" name="Jun" totalsRowFunction="sum" dataDxfId="223" totalsRowDxfId="222"/>
    <tableColumn id="8" xr3:uid="{00000000-0010-0000-0200-000008000000}" name="Jul" totalsRowFunction="sum" dataDxfId="221" totalsRowDxfId="220"/>
    <tableColumn id="9" xr3:uid="{00000000-0010-0000-0200-000009000000}" name="Ago" totalsRowFunction="sum" dataDxfId="219" totalsRowDxfId="218"/>
    <tableColumn id="10" xr3:uid="{00000000-0010-0000-0200-00000A000000}" name="Sep" totalsRowFunction="sum" dataDxfId="217" totalsRowDxfId="216"/>
    <tableColumn id="11" xr3:uid="{00000000-0010-0000-0200-00000B000000}" name="Oct" totalsRowFunction="sum" dataDxfId="215" totalsRowDxfId="214"/>
    <tableColumn id="12" xr3:uid="{00000000-0010-0000-0200-00000C000000}" name="Nov" totalsRowFunction="sum" dataDxfId="213" totalsRowDxfId="212"/>
    <tableColumn id="13" xr3:uid="{00000000-0010-0000-0200-00000D000000}" name="Dic" totalsRowFunction="sum" dataDxfId="211" totalsRowDxfId="210"/>
    <tableColumn id="14" xr3:uid="{00000000-0010-0000-0200-00000E000000}" name="AÑO" totalsRowFunction="sum" dataDxfId="209" totalsRowDxfId="208">
      <calculatedColumnFormula>SUM(B30:M30)</calculatedColumnFormula>
    </tableColumn>
  </tableColumns>
  <tableStyleInfo name="TableStyleMedium1" showFirstColumn="1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lanificados_por_empleado" displayName="Planificados_por_empleado" ref="A4:N7" totalsRowCount="1" headerRowDxfId="207" dataDxfId="205" totalsRowDxfId="203" headerRowBorderDxfId="206" tableBorderDxfId="204" totalsRowBorderDxfId="202" headerRowCellStyle="Énfasis5">
  <autoFilter ref="A4:N6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Costos por empleado" totalsRowLabel="Subtotal" dataDxfId="201" totalsRowDxfId="200"/>
    <tableColumn id="2" xr3:uid="{00000000-0010-0000-0300-000002000000}" name="Ene" totalsRowFunction="sum" dataDxfId="199" totalsRowDxfId="198">
      <calculatedColumnFormula>RANDBETWEEN(50,100000)</calculatedColumnFormula>
    </tableColumn>
    <tableColumn id="3" xr3:uid="{00000000-0010-0000-0300-000003000000}" name="Feb" totalsRowFunction="sum" dataDxfId="197" totalsRowDxfId="196">
      <calculatedColumnFormula>C4*0.27</calculatedColumnFormula>
    </tableColumn>
    <tableColumn id="4" xr3:uid="{00000000-0010-0000-0300-000004000000}" name="Mar" totalsRowFunction="sum" dataDxfId="195" totalsRowDxfId="194">
      <calculatedColumnFormula>D4*0.27</calculatedColumnFormula>
    </tableColumn>
    <tableColumn id="5" xr3:uid="{00000000-0010-0000-0300-000005000000}" name="Abr" totalsRowFunction="sum" dataDxfId="193" totalsRowDxfId="192">
      <calculatedColumnFormula>E4*0.27</calculatedColumnFormula>
    </tableColumn>
    <tableColumn id="6" xr3:uid="{00000000-0010-0000-0300-000006000000}" name="May" totalsRowFunction="sum" dataDxfId="191" totalsRowDxfId="190">
      <calculatedColumnFormula>F4*0.27</calculatedColumnFormula>
    </tableColumn>
    <tableColumn id="7" xr3:uid="{00000000-0010-0000-0300-000007000000}" name="Jun" totalsRowFunction="sum" dataDxfId="189" totalsRowDxfId="188">
      <calculatedColumnFormula>G4*0.27</calculatedColumnFormula>
    </tableColumn>
    <tableColumn id="8" xr3:uid="{00000000-0010-0000-0300-000008000000}" name="Jul" totalsRowFunction="sum" dataDxfId="187" totalsRowDxfId="186">
      <calculatedColumnFormula>H4*0.27</calculatedColumnFormula>
    </tableColumn>
    <tableColumn id="9" xr3:uid="{00000000-0010-0000-0300-000009000000}" name="Ago" totalsRowFunction="sum" dataDxfId="185" totalsRowDxfId="184">
      <calculatedColumnFormula>I4*0.27</calculatedColumnFormula>
    </tableColumn>
    <tableColumn id="10" xr3:uid="{00000000-0010-0000-0300-00000A000000}" name="Sep" totalsRowFunction="sum" dataDxfId="183" totalsRowDxfId="182">
      <calculatedColumnFormula>J4*0.27</calculatedColumnFormula>
    </tableColumn>
    <tableColumn id="11" xr3:uid="{00000000-0010-0000-0300-00000B000000}" name="Oct" totalsRowFunction="sum" dataDxfId="181" totalsRowDxfId="180">
      <calculatedColumnFormula>K4*0.27</calculatedColumnFormula>
    </tableColumn>
    <tableColumn id="12" xr3:uid="{00000000-0010-0000-0300-00000C000000}" name="Nov" totalsRowFunction="sum" dataDxfId="179" totalsRowDxfId="178">
      <calculatedColumnFormula>L4*0.27</calculatedColumnFormula>
    </tableColumn>
    <tableColumn id="13" xr3:uid="{00000000-0010-0000-0300-00000D000000}" name="Dic" totalsRowFunction="sum" dataDxfId="177" totalsRowDxfId="176">
      <calculatedColumnFormula>M4*0.27</calculatedColumnFormula>
    </tableColumn>
    <tableColumn id="14" xr3:uid="{00000000-0010-0000-0300-00000E000000}" name="AÑO" totalsRowFunction="sum" dataDxfId="175" totalsRowDxfId="174">
      <calculatedColumnFormula>SUM(B5:M5)</calculatedColumnFormula>
    </tableColumn>
  </tableColumns>
  <tableStyleInfo name="TableStyleMedium1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otal_planificado" displayName="Total_planificado" ref="A34:N35" totalsRowShown="0" headerRowDxfId="173" dataDxfId="171" headerRowBorderDxfId="172" tableBorderDxfId="170" totalsRowBorderDxfId="169" headerRowCellStyle="Énfasis2">
  <autoFilter ref="A34:N3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TOTALES" dataDxfId="168"/>
    <tableColumn id="2" xr3:uid="{00000000-0010-0000-0400-000002000000}" name="Ene" dataDxfId="167">
      <calculatedColumnFormula>'GASTOS PLANIFICADOS'!$B$32+'GASTOS PLANIFICADOS'!$B$27+'GASTOS PLANIFICADOS'!$B$18+'GASTOS PLANIFICADOS'!$B$7</calculatedColumnFormula>
    </tableColumn>
    <tableColumn id="3" xr3:uid="{00000000-0010-0000-0400-000003000000}" name="Feb" dataDxfId="166">
      <calculatedColumnFormula>'GASTOS PLANIFICADOS'!$C$32+'GASTOS PLANIFICADOS'!$C$27+'GASTOS PLANIFICADOS'!$C$18+'GASTOS PLANIFICADOS'!$C$7</calculatedColumnFormula>
    </tableColumn>
    <tableColumn id="4" xr3:uid="{00000000-0010-0000-0400-000004000000}" name="Mar" dataDxfId="165">
      <calculatedColumnFormula>'GASTOS PLANIFICADOS'!$D$32+'GASTOS PLANIFICADOS'!$D$27+'GASTOS PLANIFICADOS'!$D$18+'GASTOS PLANIFICADOS'!$D$7</calculatedColumnFormula>
    </tableColumn>
    <tableColumn id="5" xr3:uid="{00000000-0010-0000-0400-000005000000}" name="Abr" dataDxfId="164">
      <calculatedColumnFormula>'GASTOS PLANIFICADOS'!$E$32+'GASTOS PLANIFICADOS'!$E$27+'GASTOS PLANIFICADOS'!$E$18+'GASTOS PLANIFICADOS'!$E$7</calculatedColumnFormula>
    </tableColumn>
    <tableColumn id="6" xr3:uid="{00000000-0010-0000-0400-000006000000}" name="May" dataDxfId="163">
      <calculatedColumnFormula>'GASTOS PLANIFICADOS'!$F$32+'GASTOS PLANIFICADOS'!$F$27+'GASTOS PLANIFICADOS'!$F$18+'GASTOS PLANIFICADOS'!$F$7</calculatedColumnFormula>
    </tableColumn>
    <tableColumn id="7" xr3:uid="{00000000-0010-0000-0400-000007000000}" name="Jun" dataDxfId="162">
      <calculatedColumnFormula>'GASTOS PLANIFICADOS'!$G$32+'GASTOS PLANIFICADOS'!$G$27+'GASTOS PLANIFICADOS'!$G$18+'GASTOS PLANIFICADOS'!$G$7</calculatedColumnFormula>
    </tableColumn>
    <tableColumn id="8" xr3:uid="{00000000-0010-0000-0400-000008000000}" name="Jul" dataDxfId="161">
      <calculatedColumnFormula>'GASTOS PLANIFICADOS'!$H$32+'GASTOS PLANIFICADOS'!$H$27+'GASTOS PLANIFICADOS'!$H$18+'GASTOS PLANIFICADOS'!$H$7</calculatedColumnFormula>
    </tableColumn>
    <tableColumn id="9" xr3:uid="{00000000-0010-0000-0400-000009000000}" name="Ago" dataDxfId="160">
      <calculatedColumnFormula>'GASTOS PLANIFICADOS'!$I$32+'GASTOS PLANIFICADOS'!$I$27+'GASTOS PLANIFICADOS'!$I$18+'GASTOS PLANIFICADOS'!$I$7</calculatedColumnFormula>
    </tableColumn>
    <tableColumn id="10" xr3:uid="{00000000-0010-0000-0400-00000A000000}" name="Sep" dataDxfId="159">
      <calculatedColumnFormula>'GASTOS PLANIFICADOS'!$J$32+'GASTOS PLANIFICADOS'!$J$27+'GASTOS PLANIFICADOS'!$J$18+'GASTOS PLANIFICADOS'!$J$7</calculatedColumnFormula>
    </tableColumn>
    <tableColumn id="11" xr3:uid="{00000000-0010-0000-0400-00000B000000}" name="Oct" dataDxfId="158">
      <calculatedColumnFormula>'GASTOS PLANIFICADOS'!$K$32+'GASTOS PLANIFICADOS'!$K$27+'GASTOS PLANIFICADOS'!$K$18+'GASTOS PLANIFICADOS'!$K$7</calculatedColumnFormula>
    </tableColumn>
    <tableColumn id="12" xr3:uid="{00000000-0010-0000-0400-00000C000000}" name="Nov" dataDxfId="157">
      <calculatedColumnFormula>'GASTOS PLANIFICADOS'!$L$32+'GASTOS PLANIFICADOS'!$L$27+'GASTOS PLANIFICADOS'!$L$18+'GASTOS PLANIFICADOS'!$L$7</calculatedColumnFormula>
    </tableColumn>
    <tableColumn id="13" xr3:uid="{00000000-0010-0000-0400-00000D000000}" name="Dic" dataDxfId="156">
      <calculatedColumnFormula>'GASTOS PLANIFICADOS'!$M$32+'GASTOS PLANIFICADOS'!$M$27+'GASTOS PLANIFICADOS'!$M$18+'GASTOS PLANIFICADOS'!$M$7</calculatedColumnFormula>
    </tableColumn>
    <tableColumn id="14" xr3:uid="{00000000-0010-0000-0400-00000E000000}" name="Año" dataDxfId="155"/>
  </tableColumns>
  <tableStyleInfo showFirstColumn="1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Planificados_de_la_oficina12" displayName="Planificados_de_la_oficina12" ref="A9:N18" totalsRowCount="1" headerRowDxfId="154" dataDxfId="152" totalsRowDxfId="150" headerRowBorderDxfId="153" tableBorderDxfId="151" totalsRowBorderDxfId="149" headerRowCellStyle="Énfasis5">
  <autoFilter ref="A9:N1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Costos de la oficina" totalsRowLabel="Subtotal" dataDxfId="148" totalsRowDxfId="147"/>
    <tableColumn id="2" xr3:uid="{00000000-0010-0000-0500-000002000000}" name="Ene" totalsRowFunction="sum" dataDxfId="146" totalsRowDxfId="145"/>
    <tableColumn id="3" xr3:uid="{00000000-0010-0000-0500-000003000000}" name="Feb" totalsRowFunction="sum" dataDxfId="144" totalsRowDxfId="143"/>
    <tableColumn id="4" xr3:uid="{00000000-0010-0000-0500-000004000000}" name="Mar" totalsRowFunction="sum" dataDxfId="142" totalsRowDxfId="141"/>
    <tableColumn id="5" xr3:uid="{00000000-0010-0000-0500-000005000000}" name="Abr" totalsRowFunction="sum" dataDxfId="140" totalsRowDxfId="139"/>
    <tableColumn id="6" xr3:uid="{00000000-0010-0000-0500-000006000000}" name="May" totalsRowFunction="sum" dataDxfId="138" totalsRowDxfId="137"/>
    <tableColumn id="7" xr3:uid="{00000000-0010-0000-0500-000007000000}" name="Jun" totalsRowFunction="sum" dataDxfId="136" totalsRowDxfId="135"/>
    <tableColumn id="8" xr3:uid="{00000000-0010-0000-0500-000008000000}" name="Jul" totalsRowFunction="sum" dataDxfId="134" totalsRowDxfId="133"/>
    <tableColumn id="9" xr3:uid="{00000000-0010-0000-0500-000009000000}" name="Ago" totalsRowFunction="sum" dataDxfId="132" totalsRowDxfId="131"/>
    <tableColumn id="10" xr3:uid="{00000000-0010-0000-0500-00000A000000}" name="Sep" totalsRowFunction="sum" dataDxfId="130" totalsRowDxfId="129"/>
    <tableColumn id="11" xr3:uid="{00000000-0010-0000-0500-00000B000000}" name="Oct" totalsRowFunction="sum" dataDxfId="128" totalsRowDxfId="127"/>
    <tableColumn id="12" xr3:uid="{00000000-0010-0000-0500-00000C000000}" name="Nov" totalsRowFunction="sum" dataDxfId="126" totalsRowDxfId="125"/>
    <tableColumn id="13" xr3:uid="{00000000-0010-0000-0500-00000D000000}" name="Dic" totalsRowFunction="sum" dataDxfId="124" totalsRowDxfId="123"/>
    <tableColumn id="14" xr3:uid="{00000000-0010-0000-0500-00000E000000}" name="AÑO" totalsRowFunction="sum" dataDxfId="122" totalsRowDxfId="121">
      <calculatedColumnFormula>SUM(B10:M10)</calculatedColumnFormula>
    </tableColumn>
  </tableColumns>
  <tableStyleInfo name="TableStyleLight8" showFirstColumn="1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Planificados_de_marketing13" displayName="Planificados_de_marketing13" ref="A20:N27" totalsRowCount="1" headerRowDxfId="120" dataDxfId="118" totalsRowDxfId="116" headerRowBorderDxfId="119" tableBorderDxfId="117" totalsRowBorderDxfId="115" headerRowCellStyle="Énfasis5">
  <autoFilter ref="A20:N26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Costos de marketing" totalsRowLabel="Subtotal" dataDxfId="114" totalsRowDxfId="113"/>
    <tableColumn id="2" xr3:uid="{00000000-0010-0000-0600-000002000000}" name="Ene" totalsRowFunction="sum" dataDxfId="112" totalsRowDxfId="111"/>
    <tableColumn id="3" xr3:uid="{00000000-0010-0000-0600-000003000000}" name="Feb" totalsRowFunction="sum" dataDxfId="110" totalsRowDxfId="109"/>
    <tableColumn id="4" xr3:uid="{00000000-0010-0000-0600-000004000000}" name="Mar" totalsRowFunction="sum" dataDxfId="108" totalsRowDxfId="107"/>
    <tableColumn id="5" xr3:uid="{00000000-0010-0000-0600-000005000000}" name="Abr" totalsRowFunction="sum" dataDxfId="106" totalsRowDxfId="105"/>
    <tableColumn id="6" xr3:uid="{00000000-0010-0000-0600-000006000000}" name="May" totalsRowFunction="sum" dataDxfId="104" totalsRowDxfId="103"/>
    <tableColumn id="7" xr3:uid="{00000000-0010-0000-0600-000007000000}" name="Jun" totalsRowFunction="sum" dataDxfId="102" totalsRowDxfId="101"/>
    <tableColumn id="8" xr3:uid="{00000000-0010-0000-0600-000008000000}" name="Jul" totalsRowFunction="sum" dataDxfId="100" totalsRowDxfId="99"/>
    <tableColumn id="9" xr3:uid="{00000000-0010-0000-0600-000009000000}" name="Ago" totalsRowFunction="sum" dataDxfId="98" totalsRowDxfId="97"/>
    <tableColumn id="10" xr3:uid="{00000000-0010-0000-0600-00000A000000}" name="Sep" totalsRowFunction="sum" dataDxfId="96" totalsRowDxfId="95"/>
    <tableColumn id="11" xr3:uid="{00000000-0010-0000-0600-00000B000000}" name="Oct" totalsRowFunction="sum" dataDxfId="94" totalsRowDxfId="93"/>
    <tableColumn id="12" xr3:uid="{00000000-0010-0000-0600-00000C000000}" name="Nov" totalsRowFunction="sum" dataDxfId="92" totalsRowDxfId="91"/>
    <tableColumn id="13" xr3:uid="{00000000-0010-0000-0600-00000D000000}" name="Dic" totalsRowFunction="sum" dataDxfId="90" totalsRowDxfId="89"/>
    <tableColumn id="14" xr3:uid="{00000000-0010-0000-0600-00000E000000}" name="AÑO" totalsRowFunction="sum" dataDxfId="88" totalsRowDxfId="87">
      <calculatedColumnFormula>SUM(B21:M21)</calculatedColumnFormula>
    </tableColumn>
  </tableColumns>
  <tableStyleInfo name="TableStyleMedium1" showFirstColumn="1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Planificados_de_aprendizaje_y_viajes14" displayName="Planificados_de_aprendizaje_y_viajes14" ref="A29:N32" totalsRowCount="1" headerRowDxfId="86" dataDxfId="84" totalsRowDxfId="82" headerRowBorderDxfId="85" tableBorderDxfId="83" totalsRowBorderDxfId="81" headerRowCellStyle="Énfasis5">
  <autoFilter ref="A29:N31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Aprendizaje y viajes" totalsRowLabel="Subtotal" dataDxfId="80" totalsRowDxfId="79"/>
    <tableColumn id="2" xr3:uid="{00000000-0010-0000-0700-000002000000}" name="Ene" totalsRowFunction="sum" dataDxfId="78" totalsRowDxfId="77"/>
    <tableColumn id="3" xr3:uid="{00000000-0010-0000-0700-000003000000}" name="Feb" totalsRowFunction="sum" dataDxfId="76" totalsRowDxfId="75"/>
    <tableColumn id="4" xr3:uid="{00000000-0010-0000-0700-000004000000}" name="Mar" totalsRowFunction="sum" dataDxfId="74" totalsRowDxfId="73"/>
    <tableColumn id="5" xr3:uid="{00000000-0010-0000-0700-000005000000}" name="Abr" totalsRowFunction="sum" dataDxfId="72" totalsRowDxfId="71"/>
    <tableColumn id="6" xr3:uid="{00000000-0010-0000-0700-000006000000}" name="May" totalsRowFunction="sum" dataDxfId="70" totalsRowDxfId="69"/>
    <tableColumn id="7" xr3:uid="{00000000-0010-0000-0700-000007000000}" name="Jun" totalsRowFunction="sum" dataDxfId="68" totalsRowDxfId="67"/>
    <tableColumn id="8" xr3:uid="{00000000-0010-0000-0700-000008000000}" name="Jul" totalsRowFunction="sum" dataDxfId="66" totalsRowDxfId="65"/>
    <tableColumn id="9" xr3:uid="{00000000-0010-0000-0700-000009000000}" name="Ago" totalsRowFunction="sum" dataDxfId="64" totalsRowDxfId="63"/>
    <tableColumn id="10" xr3:uid="{00000000-0010-0000-0700-00000A000000}" name="Sep" totalsRowFunction="sum" dataDxfId="62" totalsRowDxfId="61"/>
    <tableColumn id="11" xr3:uid="{00000000-0010-0000-0700-00000B000000}" name="Oct" totalsRowFunction="sum" dataDxfId="60" totalsRowDxfId="59"/>
    <tableColumn id="12" xr3:uid="{00000000-0010-0000-0700-00000C000000}" name="Nov" totalsRowFunction="sum" dataDxfId="58" totalsRowDxfId="57"/>
    <tableColumn id="13" xr3:uid="{00000000-0010-0000-0700-00000D000000}" name="Dic" totalsRowFunction="sum" dataDxfId="56" totalsRowDxfId="55"/>
    <tableColumn id="14" xr3:uid="{00000000-0010-0000-0700-00000E000000}" name="AÑO" totalsRowFunction="sum" dataDxfId="54" totalsRowDxfId="53">
      <calculatedColumnFormula>SUM(B30:M30)</calculatedColumnFormula>
    </tableColumn>
  </tableColumns>
  <tableStyleInfo name="TableStyleMedium1" showFirstColumn="1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Planificados_por_empleado15" displayName="Planificados_por_empleado15" ref="A4:N7" totalsRowCount="1" headerRowDxfId="52" dataDxfId="50" totalsRowDxfId="48" headerRowBorderDxfId="51" tableBorderDxfId="49" totalsRowBorderDxfId="47" headerRowCellStyle="Énfasis5">
  <autoFilter ref="A4:N6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Costos por empleado" totalsRowLabel="Subtotal" dataDxfId="46" totalsRowDxfId="45"/>
    <tableColumn id="2" xr3:uid="{00000000-0010-0000-0800-000002000000}" name="Ene" totalsRowFunction="sum" dataDxfId="44" totalsRowDxfId="43"/>
    <tableColumn id="3" xr3:uid="{00000000-0010-0000-0800-000003000000}" name="Feb" totalsRowFunction="sum" dataDxfId="42" totalsRowDxfId="41"/>
    <tableColumn id="4" xr3:uid="{00000000-0010-0000-0800-000004000000}" name="Mar" totalsRowFunction="sum" dataDxfId="40" totalsRowDxfId="39"/>
    <tableColumn id="5" xr3:uid="{00000000-0010-0000-0800-000005000000}" name="Abr" totalsRowFunction="sum" dataDxfId="38" totalsRowDxfId="37"/>
    <tableColumn id="6" xr3:uid="{00000000-0010-0000-0800-000006000000}" name="May" totalsRowFunction="sum" dataDxfId="36" totalsRowDxfId="35"/>
    <tableColumn id="7" xr3:uid="{00000000-0010-0000-0800-000007000000}" name="Jun" totalsRowFunction="sum" dataDxfId="34" totalsRowDxfId="33"/>
    <tableColumn id="8" xr3:uid="{00000000-0010-0000-0800-000008000000}" name="Jul" totalsRowFunction="sum" dataDxfId="32" totalsRowDxfId="31"/>
    <tableColumn id="9" xr3:uid="{00000000-0010-0000-0800-000009000000}" name="Ago" totalsRowFunction="sum" dataDxfId="30" totalsRowDxfId="29"/>
    <tableColumn id="10" xr3:uid="{00000000-0010-0000-0800-00000A000000}" name="Sep" totalsRowFunction="sum" dataDxfId="28" totalsRowDxfId="27"/>
    <tableColumn id="11" xr3:uid="{00000000-0010-0000-0800-00000B000000}" name="Oct" totalsRowFunction="sum" dataDxfId="26" totalsRowDxfId="25"/>
    <tableColumn id="12" xr3:uid="{00000000-0010-0000-0800-00000C000000}" name="Nov" totalsRowFunction="sum" dataDxfId="24" totalsRowDxfId="23"/>
    <tableColumn id="13" xr3:uid="{00000000-0010-0000-0800-00000D000000}" name="Dic" totalsRowFunction="sum" dataDxfId="22" totalsRowDxfId="21"/>
    <tableColumn id="14" xr3:uid="{00000000-0010-0000-0800-00000E000000}" name="AÑO" totalsRowFunction="sum" dataDxfId="20" totalsRowDxfId="19">
      <calculatedColumnFormula>SUM(B5:M5)</calculatedColumnFormula>
    </tableColumn>
  </tableColumns>
  <tableStyleInfo name="TableStyleMedium1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O35"/>
  <sheetViews>
    <sheetView showGridLines="0" zoomScaleNormal="100" workbookViewId="0">
      <selection activeCell="C40" sqref="C40"/>
    </sheetView>
  </sheetViews>
  <sheetFormatPr baseColWidth="10" defaultColWidth="10.6640625" defaultRowHeight="21" customHeight="1" x14ac:dyDescent="0.3"/>
  <cols>
    <col min="1" max="1" width="40.6640625" style="2" bestFit="1" customWidth="1"/>
    <col min="2" max="8" width="15.1640625" style="2" bestFit="1" customWidth="1"/>
    <col min="9" max="12" width="17.1640625" style="2" bestFit="1" customWidth="1"/>
    <col min="13" max="13" width="18.33203125" style="2" customWidth="1"/>
    <col min="14" max="14" width="19" style="2" customWidth="1"/>
    <col min="15" max="15" width="5.5" style="2" customWidth="1"/>
    <col min="16" max="16384" width="10.6640625" style="2"/>
  </cols>
  <sheetData>
    <row r="1" spans="1:15" ht="24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" t="s">
        <v>1</v>
      </c>
    </row>
    <row r="2" spans="1:15" ht="26.2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3"/>
    </row>
    <row r="3" spans="1:15" s="4" customFormat="1" ht="29.25" customHeight="1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5" ht="24.95" customHeight="1" x14ac:dyDescent="0.3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</row>
    <row r="5" spans="1:15" ht="24.95" customHeight="1" x14ac:dyDescent="0.3">
      <c r="A5" s="5" t="s">
        <v>17</v>
      </c>
      <c r="B5" s="6">
        <f t="shared" ref="B5:M6" ca="1" si="0">RANDBETWEEN(50,100000)</f>
        <v>54174</v>
      </c>
      <c r="C5" s="6">
        <f t="shared" ca="1" si="0"/>
        <v>4257</v>
      </c>
      <c r="D5" s="6">
        <f t="shared" ca="1" si="0"/>
        <v>63588</v>
      </c>
      <c r="E5" s="6">
        <f t="shared" ca="1" si="0"/>
        <v>95860</v>
      </c>
      <c r="F5" s="6">
        <f t="shared" ca="1" si="0"/>
        <v>50745</v>
      </c>
      <c r="G5" s="6">
        <f t="shared" ca="1" si="0"/>
        <v>87416</v>
      </c>
      <c r="H5" s="6">
        <f t="shared" ca="1" si="0"/>
        <v>84988</v>
      </c>
      <c r="I5" s="6">
        <f t="shared" ca="1" si="0"/>
        <v>6126</v>
      </c>
      <c r="J5" s="6">
        <f t="shared" ca="1" si="0"/>
        <v>34666</v>
      </c>
      <c r="K5" s="6">
        <f t="shared" ca="1" si="0"/>
        <v>86224</v>
      </c>
      <c r="L5" s="6">
        <f t="shared" ca="1" si="0"/>
        <v>51081</v>
      </c>
      <c r="M5" s="6">
        <f t="shared" ca="1" si="0"/>
        <v>78176</v>
      </c>
      <c r="N5" s="6">
        <f ca="1">SUM(B5:M5)</f>
        <v>697301</v>
      </c>
    </row>
    <row r="6" spans="1:15" ht="24.95" customHeight="1" x14ac:dyDescent="0.3">
      <c r="A6" s="5" t="s">
        <v>18</v>
      </c>
      <c r="B6" s="6">
        <f t="shared" ca="1" si="0"/>
        <v>83923</v>
      </c>
      <c r="C6" s="6">
        <f t="shared" ref="C6:M6" ca="1" si="1">C5*0.27</f>
        <v>1149.3900000000001</v>
      </c>
      <c r="D6" s="6">
        <f t="shared" ca="1" si="1"/>
        <v>17168.760000000002</v>
      </c>
      <c r="E6" s="6">
        <f t="shared" ca="1" si="1"/>
        <v>25882.2</v>
      </c>
      <c r="F6" s="6">
        <f t="shared" ca="1" si="1"/>
        <v>13701.150000000001</v>
      </c>
      <c r="G6" s="6">
        <f t="shared" ca="1" si="1"/>
        <v>23602.320000000003</v>
      </c>
      <c r="H6" s="6">
        <f t="shared" ca="1" si="1"/>
        <v>22946.760000000002</v>
      </c>
      <c r="I6" s="6">
        <f t="shared" ca="1" si="1"/>
        <v>1654.0200000000002</v>
      </c>
      <c r="J6" s="6">
        <f t="shared" ca="1" si="1"/>
        <v>9359.82</v>
      </c>
      <c r="K6" s="6">
        <f t="shared" ca="1" si="1"/>
        <v>23280.480000000003</v>
      </c>
      <c r="L6" s="6">
        <f ca="1">L5*0.27</f>
        <v>13791.87</v>
      </c>
      <c r="M6" s="6">
        <f t="shared" ca="1" si="1"/>
        <v>21107.52</v>
      </c>
      <c r="N6" s="6">
        <f ca="1">SUM(B6:M6)</f>
        <v>257567.29</v>
      </c>
    </row>
    <row r="7" spans="1:15" ht="24.95" customHeight="1" x14ac:dyDescent="0.3">
      <c r="A7" s="5" t="s">
        <v>19</v>
      </c>
      <c r="B7" s="6">
        <f t="shared" ref="B7:N7" ca="1" si="2">SUBTOTAL(109,B5:B6)</f>
        <v>138097</v>
      </c>
      <c r="C7" s="6">
        <f t="shared" ca="1" si="2"/>
        <v>5406.39</v>
      </c>
      <c r="D7" s="6">
        <f t="shared" ca="1" si="2"/>
        <v>80756.760000000009</v>
      </c>
      <c r="E7" s="6">
        <f t="shared" ca="1" si="2"/>
        <v>121742.2</v>
      </c>
      <c r="F7" s="6">
        <f t="shared" ca="1" si="2"/>
        <v>64446.15</v>
      </c>
      <c r="G7" s="6">
        <f t="shared" ca="1" si="2"/>
        <v>111018.32</v>
      </c>
      <c r="H7" s="6">
        <f t="shared" ca="1" si="2"/>
        <v>107934.76000000001</v>
      </c>
      <c r="I7" s="6">
        <f t="shared" ca="1" si="2"/>
        <v>7780.02</v>
      </c>
      <c r="J7" s="6">
        <f t="shared" ca="1" si="2"/>
        <v>44025.82</v>
      </c>
      <c r="K7" s="6">
        <f t="shared" ca="1" si="2"/>
        <v>109504.48000000001</v>
      </c>
      <c r="L7" s="6">
        <f t="shared" ca="1" si="2"/>
        <v>64872.87</v>
      </c>
      <c r="M7" s="6">
        <f t="shared" ca="1" si="2"/>
        <v>99283.520000000004</v>
      </c>
      <c r="N7" s="6">
        <f t="shared" ca="1" si="2"/>
        <v>954868.29</v>
      </c>
    </row>
    <row r="8" spans="1:15" ht="21" customHeight="1" x14ac:dyDescent="0.3">
      <c r="A8" s="16"/>
      <c r="B8" s="1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5" ht="24.95" customHeight="1" x14ac:dyDescent="0.3">
      <c r="A9" s="15" t="s">
        <v>20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</row>
    <row r="10" spans="1:15" ht="24.95" customHeight="1" x14ac:dyDescent="0.3">
      <c r="A10" s="5" t="s">
        <v>21</v>
      </c>
      <c r="B10" s="6">
        <v>9800</v>
      </c>
      <c r="C10" s="6">
        <v>9800</v>
      </c>
      <c r="D10" s="6">
        <v>9800</v>
      </c>
      <c r="E10" s="6">
        <v>9800</v>
      </c>
      <c r="F10" s="6">
        <v>9800</v>
      </c>
      <c r="G10" s="6">
        <v>9800</v>
      </c>
      <c r="H10" s="6">
        <v>9800</v>
      </c>
      <c r="I10" s="6">
        <v>9800</v>
      </c>
      <c r="J10" s="6">
        <v>9800</v>
      </c>
      <c r="K10" s="6">
        <v>9800</v>
      </c>
      <c r="L10" s="6">
        <v>9800</v>
      </c>
      <c r="M10" s="6">
        <v>9800</v>
      </c>
      <c r="N10" s="6">
        <f t="shared" ref="N10:N17" si="3">SUM(B10:M10)</f>
        <v>117600</v>
      </c>
    </row>
    <row r="11" spans="1:15" ht="24.95" customHeight="1" x14ac:dyDescent="0.3">
      <c r="A11" s="5" t="s">
        <v>22</v>
      </c>
      <c r="B11" s="6"/>
      <c r="C11" s="6">
        <v>400</v>
      </c>
      <c r="D11" s="6">
        <v>400</v>
      </c>
      <c r="E11" s="6">
        <v>100</v>
      </c>
      <c r="F11" s="6">
        <v>100</v>
      </c>
      <c r="G11" s="6">
        <v>100</v>
      </c>
      <c r="H11" s="6">
        <v>100</v>
      </c>
      <c r="I11" s="6">
        <v>100</v>
      </c>
      <c r="J11" s="6">
        <v>100</v>
      </c>
      <c r="K11" s="6">
        <v>100</v>
      </c>
      <c r="L11" s="6">
        <v>400</v>
      </c>
      <c r="M11" s="6">
        <v>400</v>
      </c>
      <c r="N11" s="6">
        <f t="shared" si="3"/>
        <v>2300</v>
      </c>
    </row>
    <row r="12" spans="1:15" ht="24.95" customHeight="1" x14ac:dyDescent="0.3">
      <c r="A12" s="5" t="s">
        <v>23</v>
      </c>
      <c r="B12" s="6">
        <v>300</v>
      </c>
      <c r="C12" s="6">
        <v>300</v>
      </c>
      <c r="D12" s="6">
        <v>300</v>
      </c>
      <c r="E12" s="6">
        <v>300</v>
      </c>
      <c r="F12" s="6">
        <v>300</v>
      </c>
      <c r="G12" s="6">
        <v>300</v>
      </c>
      <c r="H12" s="6">
        <v>300</v>
      </c>
      <c r="I12" s="6">
        <v>300</v>
      </c>
      <c r="J12" s="6">
        <v>300</v>
      </c>
      <c r="K12" s="6">
        <v>300</v>
      </c>
      <c r="L12" s="6">
        <v>300</v>
      </c>
      <c r="M12" s="6">
        <v>300</v>
      </c>
      <c r="N12" s="6">
        <f t="shared" si="3"/>
        <v>3600</v>
      </c>
    </row>
    <row r="13" spans="1:15" ht="24.95" customHeight="1" x14ac:dyDescent="0.3">
      <c r="A13" s="5" t="s">
        <v>24</v>
      </c>
      <c r="B13" s="6">
        <v>40</v>
      </c>
      <c r="C13" s="6">
        <v>40</v>
      </c>
      <c r="D13" s="6">
        <v>40</v>
      </c>
      <c r="E13" s="6">
        <v>40</v>
      </c>
      <c r="F13" s="6">
        <v>40</v>
      </c>
      <c r="G13" s="6">
        <v>40</v>
      </c>
      <c r="H13" s="6">
        <v>40</v>
      </c>
      <c r="I13" s="6">
        <v>40</v>
      </c>
      <c r="J13" s="6">
        <v>40</v>
      </c>
      <c r="K13" s="6">
        <v>40</v>
      </c>
      <c r="L13" s="6">
        <v>40</v>
      </c>
      <c r="M13" s="6">
        <v>40</v>
      </c>
      <c r="N13" s="6">
        <f t="shared" si="3"/>
        <v>480</v>
      </c>
    </row>
    <row r="14" spans="1:15" ht="24.95" customHeight="1" x14ac:dyDescent="0.3">
      <c r="A14" s="5" t="s">
        <v>25</v>
      </c>
      <c r="B14" s="6">
        <v>250</v>
      </c>
      <c r="C14" s="6">
        <v>250</v>
      </c>
      <c r="D14" s="6">
        <v>250</v>
      </c>
      <c r="E14" s="6">
        <v>250</v>
      </c>
      <c r="F14" s="6">
        <v>250</v>
      </c>
      <c r="G14" s="6">
        <v>250</v>
      </c>
      <c r="H14" s="6">
        <v>250</v>
      </c>
      <c r="I14" s="6">
        <v>250</v>
      </c>
      <c r="J14" s="6">
        <v>250</v>
      </c>
      <c r="K14" s="6">
        <v>250</v>
      </c>
      <c r="L14" s="6">
        <v>250</v>
      </c>
      <c r="M14" s="6">
        <v>250</v>
      </c>
      <c r="N14" s="6">
        <f t="shared" si="3"/>
        <v>3000</v>
      </c>
    </row>
    <row r="15" spans="1:15" ht="24.95" customHeight="1" x14ac:dyDescent="0.3">
      <c r="A15" s="5" t="s">
        <v>26</v>
      </c>
      <c r="B15" s="6">
        <v>180</v>
      </c>
      <c r="C15" s="6">
        <v>180</v>
      </c>
      <c r="D15" s="6">
        <v>180</v>
      </c>
      <c r="E15" s="6">
        <v>180</v>
      </c>
      <c r="F15" s="6">
        <v>180</v>
      </c>
      <c r="G15" s="6">
        <v>180</v>
      </c>
      <c r="H15" s="6">
        <v>180</v>
      </c>
      <c r="I15" s="6">
        <v>180</v>
      </c>
      <c r="J15" s="6">
        <v>180</v>
      </c>
      <c r="K15" s="6">
        <v>180</v>
      </c>
      <c r="L15" s="6">
        <v>180</v>
      </c>
      <c r="M15" s="6">
        <v>180</v>
      </c>
      <c r="N15" s="6">
        <f t="shared" si="3"/>
        <v>2160</v>
      </c>
    </row>
    <row r="16" spans="1:15" ht="24.95" customHeight="1" x14ac:dyDescent="0.3">
      <c r="A16" s="5" t="s">
        <v>27</v>
      </c>
      <c r="B16" s="6">
        <v>200</v>
      </c>
      <c r="C16" s="6">
        <v>200</v>
      </c>
      <c r="D16" s="6">
        <v>200</v>
      </c>
      <c r="E16" s="6">
        <v>200</v>
      </c>
      <c r="F16" s="6">
        <v>200</v>
      </c>
      <c r="G16" s="6">
        <v>200</v>
      </c>
      <c r="H16" s="6">
        <v>200</v>
      </c>
      <c r="I16" s="6">
        <v>200</v>
      </c>
      <c r="J16" s="6">
        <v>200</v>
      </c>
      <c r="K16" s="6">
        <v>200</v>
      </c>
      <c r="L16" s="6">
        <v>200</v>
      </c>
      <c r="M16" s="6">
        <v>200</v>
      </c>
      <c r="N16" s="6">
        <f t="shared" si="3"/>
        <v>2400</v>
      </c>
    </row>
    <row r="17" spans="1:14" ht="24.95" customHeight="1" x14ac:dyDescent="0.3">
      <c r="A17" s="5" t="s">
        <v>28</v>
      </c>
      <c r="B17" s="6">
        <v>600</v>
      </c>
      <c r="C17" s="6">
        <v>600</v>
      </c>
      <c r="D17" s="6">
        <v>600</v>
      </c>
      <c r="E17" s="6">
        <v>600</v>
      </c>
      <c r="F17" s="6">
        <v>600</v>
      </c>
      <c r="G17" s="6">
        <v>600</v>
      </c>
      <c r="H17" s="6">
        <v>600</v>
      </c>
      <c r="I17" s="6">
        <v>600</v>
      </c>
      <c r="J17" s="6">
        <v>600</v>
      </c>
      <c r="K17" s="6">
        <v>600</v>
      </c>
      <c r="L17" s="6">
        <v>600</v>
      </c>
      <c r="M17" s="6">
        <v>600</v>
      </c>
      <c r="N17" s="6">
        <f t="shared" si="3"/>
        <v>7200</v>
      </c>
    </row>
    <row r="18" spans="1:14" ht="24.95" customHeight="1" x14ac:dyDescent="0.3">
      <c r="A18" s="9" t="s">
        <v>19</v>
      </c>
      <c r="B18" s="6">
        <f t="shared" ref="B18:N18" si="4">SUBTOTAL(109,B10:B17)</f>
        <v>11370</v>
      </c>
      <c r="C18" s="6">
        <f t="shared" si="4"/>
        <v>11770</v>
      </c>
      <c r="D18" s="6">
        <f t="shared" si="4"/>
        <v>11770</v>
      </c>
      <c r="E18" s="6">
        <f t="shared" si="4"/>
        <v>11470</v>
      </c>
      <c r="F18" s="6">
        <f t="shared" si="4"/>
        <v>11470</v>
      </c>
      <c r="G18" s="6">
        <f t="shared" si="4"/>
        <v>11470</v>
      </c>
      <c r="H18" s="6">
        <f t="shared" si="4"/>
        <v>11470</v>
      </c>
      <c r="I18" s="6">
        <f t="shared" si="4"/>
        <v>11470</v>
      </c>
      <c r="J18" s="6">
        <f t="shared" si="4"/>
        <v>11470</v>
      </c>
      <c r="K18" s="6">
        <f t="shared" si="4"/>
        <v>11470</v>
      </c>
      <c r="L18" s="6">
        <f t="shared" si="4"/>
        <v>11770</v>
      </c>
      <c r="M18" s="6">
        <f t="shared" si="4"/>
        <v>11770</v>
      </c>
      <c r="N18" s="6">
        <f t="shared" si="4"/>
        <v>138740</v>
      </c>
    </row>
    <row r="19" spans="1:14" ht="21" customHeight="1" x14ac:dyDescent="0.3">
      <c r="A19" s="25"/>
      <c r="B19" s="25"/>
      <c r="C19" s="7"/>
      <c r="D19" s="7"/>
      <c r="E19" s="10"/>
      <c r="F19" s="10"/>
      <c r="G19" s="10"/>
      <c r="H19" s="10"/>
      <c r="I19" s="10"/>
      <c r="J19" s="10"/>
      <c r="K19" s="10"/>
      <c r="L19" s="10"/>
      <c r="M19" s="10"/>
      <c r="N19" s="8"/>
    </row>
    <row r="20" spans="1:14" ht="24.95" customHeight="1" x14ac:dyDescent="0.3">
      <c r="A20" s="15" t="s">
        <v>29</v>
      </c>
      <c r="B20" s="15" t="s">
        <v>4</v>
      </c>
      <c r="C20" s="15" t="s">
        <v>5</v>
      </c>
      <c r="D20" s="15" t="s">
        <v>6</v>
      </c>
      <c r="E20" s="15" t="s">
        <v>7</v>
      </c>
      <c r="F20" s="15" t="s">
        <v>8</v>
      </c>
      <c r="G20" s="15" t="s">
        <v>9</v>
      </c>
      <c r="H20" s="15" t="s">
        <v>10</v>
      </c>
      <c r="I20" s="15" t="s">
        <v>11</v>
      </c>
      <c r="J20" s="15" t="s">
        <v>12</v>
      </c>
      <c r="K20" s="15" t="s">
        <v>13</v>
      </c>
      <c r="L20" s="15" t="s">
        <v>14</v>
      </c>
      <c r="M20" s="15" t="s">
        <v>15</v>
      </c>
      <c r="N20" s="15" t="s">
        <v>16</v>
      </c>
    </row>
    <row r="21" spans="1:14" ht="24.95" customHeight="1" x14ac:dyDescent="0.3">
      <c r="A21" s="5" t="s">
        <v>30</v>
      </c>
      <c r="B21" s="11">
        <v>500</v>
      </c>
      <c r="C21" s="11">
        <v>500</v>
      </c>
      <c r="D21" s="11">
        <v>500</v>
      </c>
      <c r="E21" s="11">
        <v>500</v>
      </c>
      <c r="F21" s="11">
        <v>500</v>
      </c>
      <c r="G21" s="11">
        <v>500</v>
      </c>
      <c r="H21" s="11">
        <v>500</v>
      </c>
      <c r="I21" s="11">
        <v>500</v>
      </c>
      <c r="J21" s="11">
        <v>500</v>
      </c>
      <c r="K21" s="11">
        <v>500</v>
      </c>
      <c r="L21" s="11">
        <v>500</v>
      </c>
      <c r="M21" s="11">
        <v>500</v>
      </c>
      <c r="N21" s="6">
        <f t="shared" ref="N21:N26" si="5">SUM(B21:M21)</f>
        <v>6000</v>
      </c>
    </row>
    <row r="22" spans="1:14" ht="24.95" customHeight="1" x14ac:dyDescent="0.3">
      <c r="A22" s="5" t="s">
        <v>31</v>
      </c>
      <c r="B22" s="11">
        <v>200</v>
      </c>
      <c r="C22" s="11">
        <v>200</v>
      </c>
      <c r="D22" s="11">
        <v>200</v>
      </c>
      <c r="E22" s="11">
        <v>200</v>
      </c>
      <c r="F22" s="11">
        <v>200</v>
      </c>
      <c r="G22" s="11">
        <v>1000</v>
      </c>
      <c r="H22" s="11">
        <v>200</v>
      </c>
      <c r="I22" s="11">
        <v>200</v>
      </c>
      <c r="J22" s="11">
        <v>200</v>
      </c>
      <c r="K22" s="11">
        <v>200</v>
      </c>
      <c r="L22" s="11">
        <v>200</v>
      </c>
      <c r="M22" s="11">
        <v>1000</v>
      </c>
      <c r="N22" s="6">
        <f t="shared" si="5"/>
        <v>4000</v>
      </c>
    </row>
    <row r="23" spans="1:14" ht="24.95" customHeight="1" x14ac:dyDescent="0.3">
      <c r="A23" s="5" t="s">
        <v>32</v>
      </c>
      <c r="B23" s="11">
        <v>5000</v>
      </c>
      <c r="C23" s="11">
        <v>0</v>
      </c>
      <c r="D23" s="11">
        <v>0</v>
      </c>
      <c r="E23" s="11">
        <v>5000</v>
      </c>
      <c r="F23" s="11">
        <v>0</v>
      </c>
      <c r="G23" s="11">
        <v>0</v>
      </c>
      <c r="H23" s="11">
        <v>5000</v>
      </c>
      <c r="I23" s="11">
        <v>0</v>
      </c>
      <c r="J23" s="11">
        <v>0</v>
      </c>
      <c r="K23" s="11">
        <v>5000</v>
      </c>
      <c r="L23" s="11">
        <v>0</v>
      </c>
      <c r="M23" s="11">
        <v>0</v>
      </c>
      <c r="N23" s="6">
        <f t="shared" si="5"/>
        <v>20000</v>
      </c>
    </row>
    <row r="24" spans="1:14" ht="24.95" customHeight="1" x14ac:dyDescent="0.3">
      <c r="A24" s="5" t="s">
        <v>33</v>
      </c>
      <c r="B24" s="11">
        <v>200</v>
      </c>
      <c r="C24" s="11">
        <v>200</v>
      </c>
      <c r="D24" s="11">
        <v>200</v>
      </c>
      <c r="E24" s="11">
        <v>200</v>
      </c>
      <c r="F24" s="11">
        <v>200</v>
      </c>
      <c r="G24" s="11">
        <v>200</v>
      </c>
      <c r="H24" s="11">
        <v>200</v>
      </c>
      <c r="I24" s="11">
        <v>200</v>
      </c>
      <c r="J24" s="11">
        <v>200</v>
      </c>
      <c r="K24" s="11">
        <v>200</v>
      </c>
      <c r="L24" s="11">
        <v>200</v>
      </c>
      <c r="M24" s="11">
        <v>200</v>
      </c>
      <c r="N24" s="6">
        <f t="shared" si="5"/>
        <v>2400</v>
      </c>
    </row>
    <row r="25" spans="1:14" ht="24.95" customHeight="1" x14ac:dyDescent="0.3">
      <c r="A25" s="5" t="s">
        <v>34</v>
      </c>
      <c r="B25" s="11">
        <v>2000</v>
      </c>
      <c r="C25" s="11">
        <v>2000</v>
      </c>
      <c r="D25" s="11">
        <v>2000</v>
      </c>
      <c r="E25" s="11">
        <v>5000</v>
      </c>
      <c r="F25" s="11">
        <v>2000</v>
      </c>
      <c r="G25" s="11">
        <v>2000</v>
      </c>
      <c r="H25" s="11">
        <v>2000</v>
      </c>
      <c r="I25" s="11">
        <v>5000</v>
      </c>
      <c r="J25" s="11">
        <v>2000</v>
      </c>
      <c r="K25" s="11">
        <v>2000</v>
      </c>
      <c r="L25" s="11">
        <v>2000</v>
      </c>
      <c r="M25" s="11">
        <v>5000</v>
      </c>
      <c r="N25" s="6">
        <f t="shared" si="5"/>
        <v>33000</v>
      </c>
    </row>
    <row r="26" spans="1:14" ht="24.95" customHeight="1" x14ac:dyDescent="0.3">
      <c r="A26" s="5" t="s">
        <v>35</v>
      </c>
      <c r="B26" s="11">
        <v>200</v>
      </c>
      <c r="C26" s="11">
        <v>200</v>
      </c>
      <c r="D26" s="11">
        <v>200</v>
      </c>
      <c r="E26" s="11">
        <v>200</v>
      </c>
      <c r="F26" s="11">
        <v>200</v>
      </c>
      <c r="G26" s="11">
        <v>200</v>
      </c>
      <c r="H26" s="11">
        <v>200</v>
      </c>
      <c r="I26" s="11">
        <v>200</v>
      </c>
      <c r="J26" s="11">
        <v>200</v>
      </c>
      <c r="K26" s="11">
        <v>200</v>
      </c>
      <c r="L26" s="11">
        <v>200</v>
      </c>
      <c r="M26" s="11">
        <v>200</v>
      </c>
      <c r="N26" s="6">
        <f t="shared" si="5"/>
        <v>2400</v>
      </c>
    </row>
    <row r="27" spans="1:14" ht="24.95" customHeight="1" x14ac:dyDescent="0.3">
      <c r="A27" s="9" t="s">
        <v>19</v>
      </c>
      <c r="B27" s="6">
        <f t="shared" ref="B27:N27" si="6">SUBTOTAL(109,B21:B26)</f>
        <v>8100</v>
      </c>
      <c r="C27" s="6">
        <f t="shared" si="6"/>
        <v>3100</v>
      </c>
      <c r="D27" s="6">
        <f t="shared" si="6"/>
        <v>3100</v>
      </c>
      <c r="E27" s="6">
        <f t="shared" si="6"/>
        <v>11100</v>
      </c>
      <c r="F27" s="6">
        <f t="shared" si="6"/>
        <v>3100</v>
      </c>
      <c r="G27" s="6">
        <f t="shared" si="6"/>
        <v>3900</v>
      </c>
      <c r="H27" s="6">
        <f t="shared" si="6"/>
        <v>8100</v>
      </c>
      <c r="I27" s="6">
        <f t="shared" si="6"/>
        <v>6100</v>
      </c>
      <c r="J27" s="6">
        <f t="shared" si="6"/>
        <v>3100</v>
      </c>
      <c r="K27" s="6">
        <f t="shared" si="6"/>
        <v>8100</v>
      </c>
      <c r="L27" s="6">
        <f t="shared" si="6"/>
        <v>3100</v>
      </c>
      <c r="M27" s="6">
        <f t="shared" si="6"/>
        <v>6900</v>
      </c>
      <c r="N27" s="6">
        <f t="shared" si="6"/>
        <v>67800</v>
      </c>
    </row>
    <row r="28" spans="1:14" ht="21" customHeight="1" x14ac:dyDescent="0.3">
      <c r="A28" s="16"/>
      <c r="B28" s="1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8"/>
    </row>
    <row r="29" spans="1:14" ht="21" customHeight="1" x14ac:dyDescent="0.3">
      <c r="A29" s="15" t="s">
        <v>36</v>
      </c>
      <c r="B29" s="15" t="s">
        <v>4</v>
      </c>
      <c r="C29" s="15" t="s">
        <v>5</v>
      </c>
      <c r="D29" s="15" t="s">
        <v>6</v>
      </c>
      <c r="E29" s="15" t="s">
        <v>7</v>
      </c>
      <c r="F29" s="15" t="s">
        <v>8</v>
      </c>
      <c r="G29" s="15" t="s">
        <v>9</v>
      </c>
      <c r="H29" s="15" t="s">
        <v>10</v>
      </c>
      <c r="I29" s="15" t="s">
        <v>11</v>
      </c>
      <c r="J29" s="15" t="s">
        <v>12</v>
      </c>
      <c r="K29" s="15" t="s">
        <v>13</v>
      </c>
      <c r="L29" s="15" t="s">
        <v>14</v>
      </c>
      <c r="M29" s="15" t="s">
        <v>15</v>
      </c>
      <c r="N29" s="15" t="s">
        <v>16</v>
      </c>
    </row>
    <row r="30" spans="1:14" ht="21" customHeight="1" x14ac:dyDescent="0.3">
      <c r="A30" s="5" t="s">
        <v>37</v>
      </c>
      <c r="B30" s="11">
        <v>2000</v>
      </c>
      <c r="C30" s="11">
        <v>2000</v>
      </c>
      <c r="D30" s="11">
        <v>2000</v>
      </c>
      <c r="E30" s="11">
        <v>2000</v>
      </c>
      <c r="F30" s="11">
        <v>2000</v>
      </c>
      <c r="G30" s="11">
        <v>2000</v>
      </c>
      <c r="H30" s="11">
        <v>2000</v>
      </c>
      <c r="I30" s="11">
        <v>2000</v>
      </c>
      <c r="J30" s="11">
        <v>2000</v>
      </c>
      <c r="K30" s="11">
        <v>2000</v>
      </c>
      <c r="L30" s="11">
        <v>2000</v>
      </c>
      <c r="M30" s="11">
        <v>2000</v>
      </c>
      <c r="N30" s="11">
        <f>SUM(B30:M30)</f>
        <v>24000</v>
      </c>
    </row>
    <row r="31" spans="1:14" ht="21" customHeight="1" x14ac:dyDescent="0.3">
      <c r="A31" s="5" t="s">
        <v>38</v>
      </c>
      <c r="B31" s="11">
        <v>2000</v>
      </c>
      <c r="C31" s="11">
        <v>2000</v>
      </c>
      <c r="D31" s="11">
        <v>2000</v>
      </c>
      <c r="E31" s="11">
        <v>2000</v>
      </c>
      <c r="F31" s="11">
        <v>2000</v>
      </c>
      <c r="G31" s="11">
        <v>2000</v>
      </c>
      <c r="H31" s="11">
        <v>2000</v>
      </c>
      <c r="I31" s="11">
        <v>2000</v>
      </c>
      <c r="J31" s="11">
        <v>2000</v>
      </c>
      <c r="K31" s="11">
        <v>2000</v>
      </c>
      <c r="L31" s="11">
        <v>2000</v>
      </c>
      <c r="M31" s="11">
        <v>2000</v>
      </c>
      <c r="N31" s="11">
        <f>SUM(B31:M31)</f>
        <v>24000</v>
      </c>
    </row>
    <row r="32" spans="1:14" ht="21" customHeight="1" x14ac:dyDescent="0.3">
      <c r="A32" s="9" t="s">
        <v>19</v>
      </c>
      <c r="B32" s="11">
        <f t="shared" ref="B32:N32" si="7">SUBTOTAL(109,B30:B31)</f>
        <v>4000</v>
      </c>
      <c r="C32" s="11">
        <f t="shared" si="7"/>
        <v>4000</v>
      </c>
      <c r="D32" s="11">
        <f t="shared" si="7"/>
        <v>4000</v>
      </c>
      <c r="E32" s="11">
        <f t="shared" si="7"/>
        <v>4000</v>
      </c>
      <c r="F32" s="11">
        <f t="shared" si="7"/>
        <v>4000</v>
      </c>
      <c r="G32" s="11">
        <f t="shared" si="7"/>
        <v>4000</v>
      </c>
      <c r="H32" s="11">
        <f t="shared" si="7"/>
        <v>4000</v>
      </c>
      <c r="I32" s="11">
        <f t="shared" si="7"/>
        <v>4000</v>
      </c>
      <c r="J32" s="11">
        <f t="shared" si="7"/>
        <v>4000</v>
      </c>
      <c r="K32" s="11">
        <f t="shared" si="7"/>
        <v>4000</v>
      </c>
      <c r="L32" s="11">
        <f t="shared" si="7"/>
        <v>4000</v>
      </c>
      <c r="M32" s="11">
        <f t="shared" si="7"/>
        <v>4000</v>
      </c>
      <c r="N32" s="11">
        <f t="shared" si="7"/>
        <v>48000</v>
      </c>
    </row>
    <row r="33" spans="1:14" ht="21" customHeight="1" x14ac:dyDescent="0.3">
      <c r="A33" s="16"/>
      <c r="B33" s="1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.95" customHeight="1" x14ac:dyDescent="0.3">
      <c r="A34" s="12" t="s">
        <v>39</v>
      </c>
      <c r="B34" s="13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3" t="s">
        <v>9</v>
      </c>
      <c r="H34" s="13" t="s">
        <v>10</v>
      </c>
      <c r="I34" s="13" t="s">
        <v>11</v>
      </c>
      <c r="J34" s="13" t="s">
        <v>12</v>
      </c>
      <c r="K34" s="13" t="s">
        <v>13</v>
      </c>
      <c r="L34" s="13" t="s">
        <v>14</v>
      </c>
      <c r="M34" s="13" t="s">
        <v>15</v>
      </c>
      <c r="N34" s="13" t="s">
        <v>40</v>
      </c>
    </row>
    <row r="35" spans="1:14" ht="24.95" customHeight="1" x14ac:dyDescent="0.3">
      <c r="A35" s="5" t="s">
        <v>41</v>
      </c>
      <c r="B35" s="14">
        <f ca="1">'GASTOS PLANIFICADOS'!$B$32+'GASTOS PLANIFICADOS'!$B$27+'GASTOS PLANIFICADOS'!$B$18+'GASTOS PLANIFICADOS'!$B$7</f>
        <v>161567</v>
      </c>
      <c r="C35" s="14">
        <f ca="1">'GASTOS PLANIFICADOS'!$C$32+'GASTOS PLANIFICADOS'!$C$27+'GASTOS PLANIFICADOS'!$C$18+'GASTOS PLANIFICADOS'!$C$7</f>
        <v>24276.39</v>
      </c>
      <c r="D35" s="14">
        <f ca="1">'GASTOS PLANIFICADOS'!$D$32+'GASTOS PLANIFICADOS'!$D$27+'GASTOS PLANIFICADOS'!$D$18+'GASTOS PLANIFICADOS'!$D$7</f>
        <v>99626.760000000009</v>
      </c>
      <c r="E35" s="14">
        <f ca="1">'GASTOS PLANIFICADOS'!$E$32+'GASTOS PLANIFICADOS'!$E$27+'GASTOS PLANIFICADOS'!$E$18+'GASTOS PLANIFICADOS'!$E$7</f>
        <v>148312.20000000001</v>
      </c>
      <c r="F35" s="14">
        <f ca="1">'GASTOS PLANIFICADOS'!$F$32+'GASTOS PLANIFICADOS'!$F$27+'GASTOS PLANIFICADOS'!$F$18+'GASTOS PLANIFICADOS'!$F$7</f>
        <v>83016.149999999994</v>
      </c>
      <c r="G35" s="14">
        <f ca="1">'GASTOS PLANIFICADOS'!$G$32+'GASTOS PLANIFICADOS'!$G$27+'GASTOS PLANIFICADOS'!$G$18+'GASTOS PLANIFICADOS'!$G$7</f>
        <v>130388.32</v>
      </c>
      <c r="H35" s="14">
        <f ca="1">'GASTOS PLANIFICADOS'!$H$32+'GASTOS PLANIFICADOS'!$H$27+'GASTOS PLANIFICADOS'!$H$18+'GASTOS PLANIFICADOS'!$H$7</f>
        <v>131504.76</v>
      </c>
      <c r="I35" s="14">
        <f ca="1">'GASTOS PLANIFICADOS'!$I$32+'GASTOS PLANIFICADOS'!$I$27+'GASTOS PLANIFICADOS'!$I$18+'GASTOS PLANIFICADOS'!$I$7</f>
        <v>29350.02</v>
      </c>
      <c r="J35" s="14">
        <f ca="1">'GASTOS PLANIFICADOS'!$J$32+'GASTOS PLANIFICADOS'!$J$27+'GASTOS PLANIFICADOS'!$J$18+'GASTOS PLANIFICADOS'!$J$7</f>
        <v>62595.82</v>
      </c>
      <c r="K35" s="14">
        <f ca="1">'GASTOS PLANIFICADOS'!$K$32+'GASTOS PLANIFICADOS'!$K$27+'GASTOS PLANIFICADOS'!$K$18+'GASTOS PLANIFICADOS'!$K$7</f>
        <v>133074.48000000001</v>
      </c>
      <c r="L35" s="14">
        <f ca="1">'GASTOS PLANIFICADOS'!$L$32+'GASTOS PLANIFICADOS'!$L$27+'GASTOS PLANIFICADOS'!$L$18+'GASTOS PLANIFICADOS'!$L$7</f>
        <v>83742.87</v>
      </c>
      <c r="M35" s="14">
        <f ca="1">'GASTOS PLANIFICADOS'!$M$32+'GASTOS PLANIFICADOS'!$M$27+'GASTOS PLANIFICADOS'!$M$18+'GASTOS PLANIFICADOS'!$M$7</f>
        <v>121953.52</v>
      </c>
      <c r="N35" s="14">
        <f ca="1">'GASTOS PLANIFICADOS'!$N$32+'GASTOS PLANIFICADOS'!$N$27+'GASTOS PLANIFICADOS'!$N$18+'GASTOS PLANIFICADOS'!$N$7</f>
        <v>1209408.29</v>
      </c>
    </row>
  </sheetData>
  <mergeCells count="6">
    <mergeCell ref="A33:B33"/>
    <mergeCell ref="A1:N2"/>
    <mergeCell ref="A3:N3"/>
    <mergeCell ref="A8:B8"/>
    <mergeCell ref="A19:B19"/>
    <mergeCell ref="A28:B28"/>
  </mergeCells>
  <printOptions horizontalCentered="1"/>
  <pageMargins left="0.4" right="0.4" top="0.4" bottom="0.4" header="0.3" footer="0.3"/>
  <pageSetup paperSize="9" scale="66" fitToHeight="0" orientation="landscape" r:id="rId1"/>
  <headerFooter differentFirst="1">
    <oddFooter>Page &amp;P of &amp;N</oddFooter>
  </headerFooter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O35"/>
  <sheetViews>
    <sheetView showGridLines="0" tabSelected="1" zoomScaleNormal="100" workbookViewId="0">
      <selection activeCell="A3" sqref="A3:N3"/>
    </sheetView>
  </sheetViews>
  <sheetFormatPr baseColWidth="10" defaultColWidth="10.6640625" defaultRowHeight="21" customHeight="1" x14ac:dyDescent="0.3"/>
  <cols>
    <col min="1" max="1" width="40.6640625" style="2" bestFit="1" customWidth="1"/>
    <col min="2" max="8" width="15.1640625" style="2" bestFit="1" customWidth="1"/>
    <col min="9" max="12" width="17.1640625" style="2" bestFit="1" customWidth="1"/>
    <col min="13" max="13" width="18.33203125" style="2" customWidth="1"/>
    <col min="14" max="14" width="19" style="2" customWidth="1"/>
    <col min="15" max="15" width="5.5" style="2" customWidth="1"/>
    <col min="16" max="16384" width="10.6640625" style="2"/>
  </cols>
  <sheetData>
    <row r="1" spans="1:15" ht="24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" t="s">
        <v>1</v>
      </c>
    </row>
    <row r="2" spans="1:15" ht="26.2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3"/>
    </row>
    <row r="3" spans="1:15" s="4" customFormat="1" ht="29.25" customHeight="1" x14ac:dyDescent="0.3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5" ht="24.95" customHeight="1" x14ac:dyDescent="0.3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</row>
    <row r="5" spans="1:15" ht="24.95" customHeight="1" x14ac:dyDescent="0.3">
      <c r="A5" s="5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>
        <f>SUM(B5:M5)</f>
        <v>0</v>
      </c>
    </row>
    <row r="6" spans="1:15" ht="24.95" customHeight="1" x14ac:dyDescent="0.3">
      <c r="A6" s="5" t="s">
        <v>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f>SUM(B6:M6)</f>
        <v>0</v>
      </c>
    </row>
    <row r="7" spans="1:15" ht="24.95" customHeight="1" x14ac:dyDescent="0.3">
      <c r="A7" s="5" t="s">
        <v>19</v>
      </c>
      <c r="B7" s="6">
        <f>SUBTOTAL(109,Planificados_por_empleado15[Ene])</f>
        <v>0</v>
      </c>
      <c r="C7" s="6">
        <f>SUBTOTAL(109,Planificados_por_empleado15[Feb])</f>
        <v>0</v>
      </c>
      <c r="D7" s="6">
        <f>SUBTOTAL(109,Planificados_por_empleado15[Mar])</f>
        <v>0</v>
      </c>
      <c r="E7" s="6">
        <f>SUBTOTAL(109,Planificados_por_empleado15[Abr])</f>
        <v>0</v>
      </c>
      <c r="F7" s="6">
        <f>SUBTOTAL(109,Planificados_por_empleado15[May])</f>
        <v>0</v>
      </c>
      <c r="G7" s="6">
        <f>SUBTOTAL(109,Planificados_por_empleado15[Jun])</f>
        <v>0</v>
      </c>
      <c r="H7" s="6">
        <f>SUBTOTAL(109,Planificados_por_empleado15[Jul])</f>
        <v>0</v>
      </c>
      <c r="I7" s="6">
        <f>SUBTOTAL(109,Planificados_por_empleado15[Ago])</f>
        <v>0</v>
      </c>
      <c r="J7" s="6">
        <f>SUBTOTAL(109,Planificados_por_empleado15[Sep])</f>
        <v>0</v>
      </c>
      <c r="K7" s="6">
        <f>SUBTOTAL(109,Planificados_por_empleado15[Oct])</f>
        <v>0</v>
      </c>
      <c r="L7" s="6">
        <f>SUBTOTAL(109,Planificados_por_empleado15[Nov])</f>
        <v>0</v>
      </c>
      <c r="M7" s="6">
        <f>SUBTOTAL(109,Planificados_por_empleado15[Dic])</f>
        <v>0</v>
      </c>
      <c r="N7" s="6">
        <f>SUBTOTAL(109,Planificados_por_empleado15[AÑO])</f>
        <v>0</v>
      </c>
    </row>
    <row r="8" spans="1:15" ht="21" customHeight="1" x14ac:dyDescent="0.3">
      <c r="A8" s="16"/>
      <c r="B8" s="1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5" ht="24.95" customHeight="1" x14ac:dyDescent="0.3">
      <c r="A9" s="15" t="s">
        <v>20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</row>
    <row r="10" spans="1:15" ht="24.95" customHeight="1" x14ac:dyDescent="0.3">
      <c r="A10" s="5" t="s">
        <v>21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ref="N10:N17" si="0">SUM(B10:M10)</f>
        <v>0</v>
      </c>
    </row>
    <row r="11" spans="1:15" ht="24.95" customHeight="1" x14ac:dyDescent="0.3">
      <c r="A11" s="5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5" ht="24.95" customHeight="1" x14ac:dyDescent="0.3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5" ht="24.95" customHeight="1" x14ac:dyDescent="0.3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5" ht="24.95" customHeight="1" x14ac:dyDescent="0.3">
      <c r="A14" s="5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f t="shared" si="0"/>
        <v>0</v>
      </c>
    </row>
    <row r="15" spans="1:15" ht="24.95" customHeight="1" x14ac:dyDescent="0.3">
      <c r="A15" s="5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f t="shared" si="0"/>
        <v>0</v>
      </c>
    </row>
    <row r="16" spans="1:15" ht="24.95" customHeight="1" x14ac:dyDescent="0.3">
      <c r="A16" s="5" t="s">
        <v>27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 t="shared" si="0"/>
        <v>0</v>
      </c>
    </row>
    <row r="17" spans="1:14" ht="24.95" customHeight="1" x14ac:dyDescent="0.3">
      <c r="A17" s="5" t="s">
        <v>28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 t="shared" si="0"/>
        <v>0</v>
      </c>
    </row>
    <row r="18" spans="1:14" ht="24.95" customHeight="1" x14ac:dyDescent="0.3">
      <c r="A18" s="9" t="s">
        <v>19</v>
      </c>
      <c r="B18" s="6">
        <f>SUBTOTAL(109,Planificados_de_la_oficina12[Ene])</f>
        <v>0</v>
      </c>
      <c r="C18" s="6">
        <f>SUBTOTAL(109,Planificados_de_la_oficina12[Feb])</f>
        <v>0</v>
      </c>
      <c r="D18" s="6">
        <f>SUBTOTAL(109,Planificados_de_la_oficina12[Mar])</f>
        <v>0</v>
      </c>
      <c r="E18" s="6">
        <f>SUBTOTAL(109,Planificados_de_la_oficina12[Abr])</f>
        <v>0</v>
      </c>
      <c r="F18" s="6">
        <f>SUBTOTAL(109,Planificados_de_la_oficina12[May])</f>
        <v>0</v>
      </c>
      <c r="G18" s="6">
        <f>SUBTOTAL(109,Planificados_de_la_oficina12[Jun])</f>
        <v>0</v>
      </c>
      <c r="H18" s="6">
        <f>SUBTOTAL(109,Planificados_de_la_oficina12[Jul])</f>
        <v>0</v>
      </c>
      <c r="I18" s="6">
        <f>SUBTOTAL(109,Planificados_de_la_oficina12[Ago])</f>
        <v>0</v>
      </c>
      <c r="J18" s="6">
        <f>SUBTOTAL(109,Planificados_de_la_oficina12[Sep])</f>
        <v>0</v>
      </c>
      <c r="K18" s="6">
        <f>SUBTOTAL(109,Planificados_de_la_oficina12[Oct])</f>
        <v>0</v>
      </c>
      <c r="L18" s="6">
        <f>SUBTOTAL(109,Planificados_de_la_oficina12[Nov])</f>
        <v>0</v>
      </c>
      <c r="M18" s="6">
        <f>SUBTOTAL(109,Planificados_de_la_oficina12[Dic])</f>
        <v>0</v>
      </c>
      <c r="N18" s="6">
        <f>SUBTOTAL(109,Planificados_de_la_oficina12[AÑO])</f>
        <v>0</v>
      </c>
    </row>
    <row r="19" spans="1:14" ht="21" customHeight="1" x14ac:dyDescent="0.3">
      <c r="A19" s="25"/>
      <c r="B19" s="25"/>
      <c r="C19" s="7"/>
      <c r="D19" s="7"/>
      <c r="E19" s="10"/>
      <c r="F19" s="10"/>
      <c r="G19" s="10"/>
      <c r="H19" s="10"/>
      <c r="I19" s="10"/>
      <c r="J19" s="10"/>
      <c r="K19" s="10"/>
      <c r="L19" s="10"/>
      <c r="M19" s="10"/>
      <c r="N19" s="8"/>
    </row>
    <row r="20" spans="1:14" ht="24.95" customHeight="1" x14ac:dyDescent="0.3">
      <c r="A20" s="15" t="s">
        <v>29</v>
      </c>
      <c r="B20" s="15" t="s">
        <v>4</v>
      </c>
      <c r="C20" s="15" t="s">
        <v>5</v>
      </c>
      <c r="D20" s="15" t="s">
        <v>6</v>
      </c>
      <c r="E20" s="15" t="s">
        <v>7</v>
      </c>
      <c r="F20" s="15" t="s">
        <v>8</v>
      </c>
      <c r="G20" s="15" t="s">
        <v>9</v>
      </c>
      <c r="H20" s="15" t="s">
        <v>10</v>
      </c>
      <c r="I20" s="15" t="s">
        <v>11</v>
      </c>
      <c r="J20" s="15" t="s">
        <v>12</v>
      </c>
      <c r="K20" s="15" t="s">
        <v>13</v>
      </c>
      <c r="L20" s="15" t="s">
        <v>14</v>
      </c>
      <c r="M20" s="15" t="s">
        <v>15</v>
      </c>
      <c r="N20" s="15" t="s">
        <v>16</v>
      </c>
    </row>
    <row r="21" spans="1:14" ht="24.95" customHeight="1" x14ac:dyDescent="0.3">
      <c r="A21" s="5" t="s">
        <v>30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6">
        <f t="shared" ref="N21:N26" si="1">SUM(B21:M21)</f>
        <v>0</v>
      </c>
    </row>
    <row r="22" spans="1:14" ht="24.95" customHeight="1" x14ac:dyDescent="0.3">
      <c r="A22" s="5" t="s">
        <v>31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6">
        <f t="shared" si="1"/>
        <v>0</v>
      </c>
    </row>
    <row r="23" spans="1:14" ht="24.95" customHeight="1" x14ac:dyDescent="0.3">
      <c r="A23" s="5" t="s">
        <v>32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6">
        <f t="shared" si="1"/>
        <v>0</v>
      </c>
    </row>
    <row r="24" spans="1:14" ht="24.95" customHeight="1" x14ac:dyDescent="0.3">
      <c r="A24" s="5" t="s">
        <v>33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6">
        <f t="shared" si="1"/>
        <v>0</v>
      </c>
    </row>
    <row r="25" spans="1:14" ht="24.95" customHeight="1" x14ac:dyDescent="0.3">
      <c r="A25" s="5" t="s">
        <v>34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6">
        <f t="shared" si="1"/>
        <v>0</v>
      </c>
    </row>
    <row r="26" spans="1:14" ht="24.95" customHeight="1" x14ac:dyDescent="0.3">
      <c r="A26" s="5" t="s">
        <v>35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6">
        <f t="shared" si="1"/>
        <v>0</v>
      </c>
    </row>
    <row r="27" spans="1:14" ht="24.95" customHeight="1" x14ac:dyDescent="0.3">
      <c r="A27" s="9" t="s">
        <v>19</v>
      </c>
      <c r="B27" s="6">
        <f>SUBTOTAL(109,Planificados_de_marketing13[Ene])</f>
        <v>0</v>
      </c>
      <c r="C27" s="6">
        <f>SUBTOTAL(109,Planificados_de_marketing13[Feb])</f>
        <v>0</v>
      </c>
      <c r="D27" s="6">
        <f>SUBTOTAL(109,Planificados_de_marketing13[Mar])</f>
        <v>0</v>
      </c>
      <c r="E27" s="6">
        <f>SUBTOTAL(109,Planificados_de_marketing13[Abr])</f>
        <v>0</v>
      </c>
      <c r="F27" s="6">
        <f>SUBTOTAL(109,Planificados_de_marketing13[May])</f>
        <v>0</v>
      </c>
      <c r="G27" s="6">
        <f>SUBTOTAL(109,Planificados_de_marketing13[Jun])</f>
        <v>0</v>
      </c>
      <c r="H27" s="6">
        <f>SUBTOTAL(109,Planificados_de_marketing13[Jul])</f>
        <v>0</v>
      </c>
      <c r="I27" s="6">
        <f>SUBTOTAL(109,Planificados_de_marketing13[Ago])</f>
        <v>0</v>
      </c>
      <c r="J27" s="6">
        <f>SUBTOTAL(109,Planificados_de_marketing13[Sep])</f>
        <v>0</v>
      </c>
      <c r="K27" s="6">
        <f>SUBTOTAL(109,Planificados_de_marketing13[Oct])</f>
        <v>0</v>
      </c>
      <c r="L27" s="6">
        <f>SUBTOTAL(109,Planificados_de_marketing13[Nov])</f>
        <v>0</v>
      </c>
      <c r="M27" s="6">
        <f>SUBTOTAL(109,Planificados_de_marketing13[Dic])</f>
        <v>0</v>
      </c>
      <c r="N27" s="6">
        <f>SUBTOTAL(109,Planificados_de_marketing13[AÑO])</f>
        <v>0</v>
      </c>
    </row>
    <row r="28" spans="1:14" ht="21" customHeight="1" x14ac:dyDescent="0.3">
      <c r="A28" s="16"/>
      <c r="B28" s="1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8"/>
    </row>
    <row r="29" spans="1:14" ht="21" customHeight="1" x14ac:dyDescent="0.3">
      <c r="A29" s="15" t="s">
        <v>36</v>
      </c>
      <c r="B29" s="15" t="s">
        <v>4</v>
      </c>
      <c r="C29" s="15" t="s">
        <v>5</v>
      </c>
      <c r="D29" s="15" t="s">
        <v>6</v>
      </c>
      <c r="E29" s="15" t="s">
        <v>7</v>
      </c>
      <c r="F29" s="15" t="s">
        <v>8</v>
      </c>
      <c r="G29" s="15" t="s">
        <v>9</v>
      </c>
      <c r="H29" s="15" t="s">
        <v>10</v>
      </c>
      <c r="I29" s="15" t="s">
        <v>11</v>
      </c>
      <c r="J29" s="15" t="s">
        <v>12</v>
      </c>
      <c r="K29" s="15" t="s">
        <v>13</v>
      </c>
      <c r="L29" s="15" t="s">
        <v>14</v>
      </c>
      <c r="M29" s="15" t="s">
        <v>15</v>
      </c>
      <c r="N29" s="15" t="s">
        <v>16</v>
      </c>
    </row>
    <row r="30" spans="1:14" ht="21" customHeight="1" x14ac:dyDescent="0.3">
      <c r="A30" s="5" t="s">
        <v>37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f>SUM(B30:M30)</f>
        <v>0</v>
      </c>
    </row>
    <row r="31" spans="1:14" ht="21" customHeight="1" x14ac:dyDescent="0.3">
      <c r="A31" s="5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>
        <f>SUM(B31:M31)</f>
        <v>0</v>
      </c>
    </row>
    <row r="32" spans="1:14" ht="21" customHeight="1" x14ac:dyDescent="0.3">
      <c r="A32" s="9" t="s">
        <v>19</v>
      </c>
      <c r="B32" s="11">
        <f>SUBTOTAL(109,Planificados_de_aprendizaje_y_viajes14[Ene])</f>
        <v>0</v>
      </c>
      <c r="C32" s="11">
        <f>SUBTOTAL(109,Planificados_de_aprendizaje_y_viajes14[Feb])</f>
        <v>0</v>
      </c>
      <c r="D32" s="11">
        <f>SUBTOTAL(109,Planificados_de_aprendizaje_y_viajes14[Mar])</f>
        <v>0</v>
      </c>
      <c r="E32" s="11">
        <f>SUBTOTAL(109,Planificados_de_aprendizaje_y_viajes14[Abr])</f>
        <v>0</v>
      </c>
      <c r="F32" s="11">
        <f>SUBTOTAL(109,Planificados_de_aprendizaje_y_viajes14[May])</f>
        <v>0</v>
      </c>
      <c r="G32" s="11">
        <f>SUBTOTAL(109,Planificados_de_aprendizaje_y_viajes14[Jun])</f>
        <v>0</v>
      </c>
      <c r="H32" s="11">
        <f>SUBTOTAL(109,Planificados_de_aprendizaje_y_viajes14[Jul])</f>
        <v>0</v>
      </c>
      <c r="I32" s="11">
        <f>SUBTOTAL(109,Planificados_de_aprendizaje_y_viajes14[Ago])</f>
        <v>0</v>
      </c>
      <c r="J32" s="11">
        <f>SUBTOTAL(109,Planificados_de_aprendizaje_y_viajes14[Sep])</f>
        <v>0</v>
      </c>
      <c r="K32" s="11">
        <f>SUBTOTAL(109,Planificados_de_aprendizaje_y_viajes14[Oct])</f>
        <v>0</v>
      </c>
      <c r="L32" s="11">
        <f>SUBTOTAL(109,Planificados_de_aprendizaje_y_viajes14[Nov])</f>
        <v>0</v>
      </c>
      <c r="M32" s="11">
        <f>SUBTOTAL(109,Planificados_de_aprendizaje_y_viajes14[Dic])</f>
        <v>0</v>
      </c>
      <c r="N32" s="11">
        <f>SUBTOTAL(109,Planificados_de_aprendizaje_y_viajes14[AÑO])</f>
        <v>0</v>
      </c>
    </row>
    <row r="33" spans="1:14" ht="21" customHeight="1" x14ac:dyDescent="0.3">
      <c r="A33" s="16"/>
      <c r="B33" s="1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.95" customHeight="1" x14ac:dyDescent="0.3">
      <c r="A34" s="12" t="s">
        <v>39</v>
      </c>
      <c r="B34" s="13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3" t="s">
        <v>9</v>
      </c>
      <c r="H34" s="13" t="s">
        <v>10</v>
      </c>
      <c r="I34" s="13" t="s">
        <v>11</v>
      </c>
      <c r="J34" s="13" t="s">
        <v>12</v>
      </c>
      <c r="K34" s="13" t="s">
        <v>13</v>
      </c>
      <c r="L34" s="13" t="s">
        <v>14</v>
      </c>
      <c r="M34" s="13" t="s">
        <v>15</v>
      </c>
      <c r="N34" s="13" t="s">
        <v>40</v>
      </c>
    </row>
    <row r="35" spans="1:14" ht="24.95" customHeight="1" x14ac:dyDescent="0.3">
      <c r="A35" s="5" t="s">
        <v>41</v>
      </c>
      <c r="B35" s="14">
        <f>'Formato del presupuesto '!$B$32+'Formato del presupuesto '!$B$27+'Formato del presupuesto '!$B$18+'Formato del presupuesto '!$B$7</f>
        <v>0</v>
      </c>
      <c r="C35" s="14">
        <f>'Formato del presupuesto '!$C$32+'Formato del presupuesto '!$C$27+'Formato del presupuesto '!$C$18+'Formato del presupuesto '!$C$7</f>
        <v>0</v>
      </c>
      <c r="D35" s="14">
        <f>'Formato del presupuesto '!$D$32+'Formato del presupuesto '!$D$27+'Formato del presupuesto '!$D$18+'Formato del presupuesto '!$D$7</f>
        <v>0</v>
      </c>
      <c r="E35" s="14">
        <f>'Formato del presupuesto '!$E$32+'Formato del presupuesto '!$E$27+'Formato del presupuesto '!$E$18+'Formato del presupuesto '!$E$7</f>
        <v>0</v>
      </c>
      <c r="F35" s="14">
        <f>'Formato del presupuesto '!$F$32+'Formato del presupuesto '!$F$27+'Formato del presupuesto '!$F$18+'Formato del presupuesto '!$F$7</f>
        <v>0</v>
      </c>
      <c r="G35" s="14">
        <f>'Formato del presupuesto '!$G$32+'Formato del presupuesto '!$G$27+'Formato del presupuesto '!$G$18+'Formato del presupuesto '!$G$7</f>
        <v>0</v>
      </c>
      <c r="H35" s="14">
        <f>'Formato del presupuesto '!$H$32+'Formato del presupuesto '!$H$27+'Formato del presupuesto '!$H$18+'Formato del presupuesto '!$H$7</f>
        <v>0</v>
      </c>
      <c r="I35" s="14">
        <f>'Formato del presupuesto '!$I$32+'Formato del presupuesto '!$I$27+'Formato del presupuesto '!$I$18+'Formato del presupuesto '!$I$7</f>
        <v>0</v>
      </c>
      <c r="J35" s="14">
        <f>'Formato del presupuesto '!$J$32+'Formato del presupuesto '!$J$27+'Formato del presupuesto '!$J$18+'Formato del presupuesto '!$J$7</f>
        <v>0</v>
      </c>
      <c r="K35" s="14">
        <f>'Formato del presupuesto '!$K$32+'Formato del presupuesto '!$K$27+'Formato del presupuesto '!$K$18+'Formato del presupuesto '!$K$7</f>
        <v>0</v>
      </c>
      <c r="L35" s="14">
        <f>'Formato del presupuesto '!$L$32+'Formato del presupuesto '!$L$27+'Formato del presupuesto '!$L$18+'Formato del presupuesto '!$L$7</f>
        <v>0</v>
      </c>
      <c r="M35" s="14">
        <f>'Formato del presupuesto '!$M$32+'Formato del presupuesto '!$M$27+'Formato del presupuesto '!$M$18+'Formato del presupuesto '!$M$7</f>
        <v>0</v>
      </c>
      <c r="N35" s="14">
        <f>'Formato del presupuesto '!$N$32+'Formato del presupuesto '!$N$27+'Formato del presupuesto '!$N$18+'Formato del presupuesto '!$N$7</f>
        <v>0</v>
      </c>
    </row>
  </sheetData>
  <mergeCells count="6">
    <mergeCell ref="A33:B33"/>
    <mergeCell ref="A1:N2"/>
    <mergeCell ref="A3:N3"/>
    <mergeCell ref="A8:B8"/>
    <mergeCell ref="A19:B19"/>
    <mergeCell ref="A28:B28"/>
  </mergeCells>
  <printOptions horizontalCentered="1"/>
  <pageMargins left="0.4" right="0.4" top="0.4" bottom="0.4" header="0.3" footer="0.3"/>
  <pageSetup paperSize="9" scale="66" fitToHeight="0" orientation="landscape" r:id="rId1"/>
  <headerFooter differentFirst="1">
    <oddFooter>Page &amp;P of &amp;N</oddFooter>
  </headerFooter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PLANIFICADOS</vt:lpstr>
      <vt:lpstr>Formato del presupuesto </vt:lpstr>
      <vt:lpstr>'Formato del presupuesto '!titulo_hoja_calculo</vt:lpstr>
      <vt:lpstr>titulo_hoja_calculo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2022-03-05T18:21:02Z</dcterms:created>
  <dcterms:modified xsi:type="dcterms:W3CDTF">2022-03-05T20:16:47Z</dcterms:modified>
  <cp:category/>
  <cp:contentStatus/>
</cp:coreProperties>
</file>